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Shared drives\Sales Docs\ROI Calculators\"/>
    </mc:Choice>
  </mc:AlternateContent>
  <xr:revisionPtr revIDLastSave="0" documentId="13_ncr:1_{7E8F3AAB-5E29-4EC9-AF77-2672E844ADF9}" xr6:coauthVersionLast="47" xr6:coauthVersionMax="47" xr10:uidLastSave="{00000000-0000-0000-0000-000000000000}"/>
  <bookViews>
    <workbookView xWindow="-15795" yWindow="-21600" windowWidth="26010" windowHeight="20985" xr2:uid="{00000000-000D-0000-FFFF-FFFF00000000}"/>
  </bookViews>
  <sheets>
    <sheet name="Control Panel" sheetId="1" r:id="rId1"/>
    <sheet name="Transaction Schedule" sheetId="2" r:id="rId2"/>
    <sheet name="Comparison Table" sheetId="3" r:id="rId3"/>
    <sheet name="Workings 1" sheetId="5" r:id="rId4"/>
    <sheet name="Workings 2" sheetId="6" r:id="rId5"/>
  </sheets>
  <definedNames>
    <definedName name="Cart_Count">'Workings 1'!$G$3</definedName>
    <definedName name="Daily_transactions">'Workings 1'!$E$3</definedName>
    <definedName name="Margin_Percent">'Workings 1'!$Q$3</definedName>
    <definedName name="master_basket_size">'Control Panel'!$B$2</definedName>
    <definedName name="master_ideal_fleet">'Control Panel'!$B$4</definedName>
    <definedName name="master_profit">'Control Panel'!$B$3</definedName>
    <definedName name="master_theft_fleet_size">'Control Panel'!$B$5</definedName>
    <definedName name="master_transactions_daily">'Control Panel'!$B$1</definedName>
    <definedName name="Profit_lost">'Comparison Table'!$O$2:$O$62</definedName>
    <definedName name="quarter_cart_count">'Workings 1'!$K$3</definedName>
    <definedName name="total_transactions">'Workings 1'!$B$66</definedName>
    <definedName name="transaction_size">'Workings 1'!$P$3</definedName>
  </definedNames>
  <calcPr calcId="191029"/>
  <extLst>
    <ext uri="GoogleSheetsCustomDataVersion2">
      <go:sheetsCustomData xmlns:go="http://customooxmlschemas.google.com/" r:id="rId10" roundtripDataChecksum="mwbsdJq6M3PHs0Qb+lA7kxjweXSpWksyOHSUBguXp+A="/>
    </ext>
  </extLst>
</workbook>
</file>

<file path=xl/calcChain.xml><?xml version="1.0" encoding="utf-8"?>
<calcChain xmlns="http://schemas.openxmlformats.org/spreadsheetml/2006/main">
  <c r="C63" i="6" l="1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D35" i="6"/>
  <c r="C35" i="6"/>
  <c r="H35" i="6" s="1"/>
  <c r="J38" i="6" s="1"/>
  <c r="C34" i="6"/>
  <c r="D34" i="6" s="1"/>
  <c r="F37" i="6" s="1"/>
  <c r="C33" i="6"/>
  <c r="D33" i="6" s="1"/>
  <c r="C32" i="6"/>
  <c r="D32" i="6" s="1"/>
  <c r="D31" i="6"/>
  <c r="C31" i="6"/>
  <c r="H31" i="6" s="1"/>
  <c r="J34" i="6" s="1"/>
  <c r="C30" i="6"/>
  <c r="D30" i="6" s="1"/>
  <c r="F33" i="6" s="1"/>
  <c r="D29" i="6"/>
  <c r="F32" i="6" s="1"/>
  <c r="C29" i="6"/>
  <c r="H29" i="6" s="1"/>
  <c r="H28" i="6"/>
  <c r="C28" i="6"/>
  <c r="D28" i="6" s="1"/>
  <c r="D27" i="6"/>
  <c r="C27" i="6"/>
  <c r="H27" i="6" s="1"/>
  <c r="J30" i="6" s="1"/>
  <c r="C26" i="6"/>
  <c r="D26" i="6" s="1"/>
  <c r="F29" i="6" s="1"/>
  <c r="D25" i="6"/>
  <c r="F28" i="6" s="1"/>
  <c r="C25" i="6"/>
  <c r="H25" i="6" s="1"/>
  <c r="C24" i="6"/>
  <c r="D24" i="6" s="1"/>
  <c r="D23" i="6"/>
  <c r="C23" i="6"/>
  <c r="H23" i="6" s="1"/>
  <c r="J26" i="6" s="1"/>
  <c r="C22" i="6"/>
  <c r="D22" i="6" s="1"/>
  <c r="F25" i="6" s="1"/>
  <c r="C21" i="6"/>
  <c r="C20" i="6"/>
  <c r="C19" i="6"/>
  <c r="C18" i="6"/>
  <c r="C17" i="6"/>
  <c r="C16" i="6"/>
  <c r="C15" i="6"/>
  <c r="C14" i="6"/>
  <c r="C13" i="6"/>
  <c r="C12" i="6"/>
  <c r="H11" i="6"/>
  <c r="J14" i="6" s="1"/>
  <c r="D11" i="6"/>
  <c r="F14" i="6" s="1"/>
  <c r="C11" i="6"/>
  <c r="H10" i="6"/>
  <c r="D10" i="6"/>
  <c r="F13" i="6" s="1"/>
  <c r="C10" i="6"/>
  <c r="H9" i="6"/>
  <c r="J12" i="6" s="1"/>
  <c r="D9" i="6"/>
  <c r="C9" i="6"/>
  <c r="H8" i="6"/>
  <c r="J11" i="6" s="1"/>
  <c r="D8" i="6"/>
  <c r="F11" i="6" s="1"/>
  <c r="C8" i="6"/>
  <c r="H7" i="6"/>
  <c r="J10" i="6" s="1"/>
  <c r="D7" i="6"/>
  <c r="F10" i="6" s="1"/>
  <c r="C7" i="6"/>
  <c r="H6" i="6"/>
  <c r="J9" i="6" s="1"/>
  <c r="D6" i="6"/>
  <c r="F9" i="6" s="1"/>
  <c r="C6" i="6"/>
  <c r="D5" i="6"/>
  <c r="C5" i="6"/>
  <c r="H5" i="6" s="1"/>
  <c r="D4" i="6"/>
  <c r="F7" i="6" s="1"/>
  <c r="C4" i="6"/>
  <c r="H4" i="6" s="1"/>
  <c r="D3" i="6"/>
  <c r="E3" i="6" s="1"/>
  <c r="G3" i="6" s="1"/>
  <c r="C3" i="6"/>
  <c r="H3" i="6" s="1"/>
  <c r="D66" i="5"/>
  <c r="D71" i="5" s="1"/>
  <c r="E64" i="5"/>
  <c r="F64" i="5" s="1"/>
  <c r="B64" i="5"/>
  <c r="F63" i="5"/>
  <c r="E63" i="5"/>
  <c r="B63" i="5"/>
  <c r="E62" i="5"/>
  <c r="F62" i="5" s="1"/>
  <c r="B62" i="5"/>
  <c r="F61" i="5"/>
  <c r="E61" i="5"/>
  <c r="B61" i="5"/>
  <c r="E60" i="5"/>
  <c r="F60" i="5" s="1"/>
  <c r="B60" i="5"/>
  <c r="F59" i="5"/>
  <c r="E59" i="5"/>
  <c r="B59" i="5"/>
  <c r="E58" i="5"/>
  <c r="F58" i="5" s="1"/>
  <c r="B58" i="5"/>
  <c r="F57" i="5"/>
  <c r="E57" i="5"/>
  <c r="B57" i="5"/>
  <c r="E56" i="5"/>
  <c r="F56" i="5" s="1"/>
  <c r="B56" i="5"/>
  <c r="F55" i="5"/>
  <c r="E55" i="5"/>
  <c r="B55" i="5"/>
  <c r="E54" i="5"/>
  <c r="F54" i="5" s="1"/>
  <c r="B54" i="5"/>
  <c r="F53" i="5"/>
  <c r="E53" i="5"/>
  <c r="B53" i="5"/>
  <c r="E52" i="5"/>
  <c r="F52" i="5" s="1"/>
  <c r="B52" i="5"/>
  <c r="F51" i="5"/>
  <c r="E51" i="5"/>
  <c r="B51" i="5"/>
  <c r="E50" i="5"/>
  <c r="F50" i="5" s="1"/>
  <c r="B50" i="5"/>
  <c r="F49" i="5"/>
  <c r="E49" i="5"/>
  <c r="B49" i="5"/>
  <c r="E48" i="5"/>
  <c r="F48" i="5" s="1"/>
  <c r="B48" i="5"/>
  <c r="F47" i="5"/>
  <c r="E47" i="5"/>
  <c r="B47" i="5"/>
  <c r="E46" i="5"/>
  <c r="F46" i="5" s="1"/>
  <c r="B46" i="5"/>
  <c r="F45" i="5"/>
  <c r="E45" i="5"/>
  <c r="B45" i="5"/>
  <c r="E44" i="5"/>
  <c r="F44" i="5" s="1"/>
  <c r="B44" i="5"/>
  <c r="F43" i="5"/>
  <c r="E43" i="5"/>
  <c r="B43" i="5"/>
  <c r="E42" i="5"/>
  <c r="F42" i="5" s="1"/>
  <c r="B42" i="5"/>
  <c r="F41" i="5"/>
  <c r="E41" i="5"/>
  <c r="B41" i="5"/>
  <c r="E40" i="5"/>
  <c r="F40" i="5" s="1"/>
  <c r="B40" i="5"/>
  <c r="F39" i="5"/>
  <c r="E39" i="5"/>
  <c r="B39" i="5"/>
  <c r="E38" i="5"/>
  <c r="F38" i="5" s="1"/>
  <c r="B38" i="5"/>
  <c r="F37" i="5"/>
  <c r="E37" i="5"/>
  <c r="B37" i="5"/>
  <c r="E36" i="5"/>
  <c r="F36" i="5" s="1"/>
  <c r="B36" i="5"/>
  <c r="F35" i="5"/>
  <c r="E35" i="5"/>
  <c r="B35" i="5"/>
  <c r="E34" i="5"/>
  <c r="F34" i="5" s="1"/>
  <c r="B34" i="5"/>
  <c r="F33" i="5"/>
  <c r="E33" i="5"/>
  <c r="B33" i="5"/>
  <c r="E32" i="5"/>
  <c r="F32" i="5" s="1"/>
  <c r="B32" i="5"/>
  <c r="F31" i="5"/>
  <c r="E31" i="5"/>
  <c r="B31" i="5"/>
  <c r="E30" i="5"/>
  <c r="F30" i="5" s="1"/>
  <c r="B30" i="5"/>
  <c r="F29" i="5"/>
  <c r="E29" i="5"/>
  <c r="B29" i="5"/>
  <c r="E28" i="5"/>
  <c r="F28" i="5" s="1"/>
  <c r="B28" i="5"/>
  <c r="F27" i="5"/>
  <c r="K27" i="5" s="1"/>
  <c r="E27" i="5"/>
  <c r="B27" i="5"/>
  <c r="E26" i="5"/>
  <c r="F26" i="5" s="1"/>
  <c r="B26" i="5"/>
  <c r="F25" i="5"/>
  <c r="K25" i="5" s="1"/>
  <c r="E25" i="5"/>
  <c r="B25" i="5"/>
  <c r="F24" i="5"/>
  <c r="E24" i="5"/>
  <c r="B24" i="5"/>
  <c r="F23" i="5"/>
  <c r="K23" i="5" s="1"/>
  <c r="M26" i="5" s="1"/>
  <c r="E23" i="5"/>
  <c r="B23" i="5"/>
  <c r="F22" i="5"/>
  <c r="E22" i="5"/>
  <c r="B22" i="5"/>
  <c r="F21" i="5"/>
  <c r="K21" i="5" s="1"/>
  <c r="M24" i="5" s="1"/>
  <c r="E21" i="5"/>
  <c r="B21" i="5"/>
  <c r="F20" i="5"/>
  <c r="E20" i="5"/>
  <c r="B20" i="5"/>
  <c r="F19" i="5"/>
  <c r="K19" i="5" s="1"/>
  <c r="M22" i="5" s="1"/>
  <c r="E19" i="5"/>
  <c r="B19" i="5"/>
  <c r="F18" i="5"/>
  <c r="E18" i="5"/>
  <c r="B18" i="5"/>
  <c r="F17" i="5"/>
  <c r="K17" i="5" s="1"/>
  <c r="M20" i="5" s="1"/>
  <c r="E17" i="5"/>
  <c r="B17" i="5"/>
  <c r="F16" i="5"/>
  <c r="E16" i="5"/>
  <c r="B16" i="5"/>
  <c r="F15" i="5"/>
  <c r="K15" i="5" s="1"/>
  <c r="M18" i="5" s="1"/>
  <c r="E15" i="5"/>
  <c r="B15" i="5"/>
  <c r="F14" i="5"/>
  <c r="E14" i="5"/>
  <c r="B14" i="5"/>
  <c r="F13" i="5"/>
  <c r="K13" i="5" s="1"/>
  <c r="M16" i="5" s="1"/>
  <c r="E13" i="5"/>
  <c r="B13" i="5"/>
  <c r="F12" i="5"/>
  <c r="E12" i="5"/>
  <c r="B12" i="5"/>
  <c r="F11" i="5"/>
  <c r="K11" i="5" s="1"/>
  <c r="M14" i="5" s="1"/>
  <c r="E11" i="5"/>
  <c r="B11" i="5"/>
  <c r="F10" i="5"/>
  <c r="E10" i="5"/>
  <c r="B10" i="5"/>
  <c r="F9" i="5"/>
  <c r="K9" i="5" s="1"/>
  <c r="M12" i="5" s="1"/>
  <c r="E9" i="5"/>
  <c r="B9" i="5"/>
  <c r="F8" i="5"/>
  <c r="E8" i="5"/>
  <c r="B8" i="5"/>
  <c r="M7" i="5"/>
  <c r="F7" i="5"/>
  <c r="K7" i="5" s="1"/>
  <c r="M10" i="5" s="1"/>
  <c r="E7" i="5"/>
  <c r="B7" i="5"/>
  <c r="F6" i="5"/>
  <c r="G6" i="5" s="1"/>
  <c r="I9" i="5" s="1"/>
  <c r="E6" i="5"/>
  <c r="B6" i="5"/>
  <c r="F5" i="5"/>
  <c r="G5" i="5" s="1"/>
  <c r="I8" i="5" s="1"/>
  <c r="E5" i="5"/>
  <c r="B5" i="5"/>
  <c r="N4" i="5"/>
  <c r="L4" i="5"/>
  <c r="G4" i="5"/>
  <c r="E4" i="5"/>
  <c r="F4" i="5" s="1"/>
  <c r="B4" i="5"/>
  <c r="R3" i="5"/>
  <c r="D62" i="3"/>
  <c r="C62" i="3"/>
  <c r="I61" i="3"/>
  <c r="E61" i="3"/>
  <c r="D61" i="3"/>
  <c r="C61" i="3"/>
  <c r="I60" i="3"/>
  <c r="E60" i="3"/>
  <c r="D60" i="3"/>
  <c r="C60" i="3"/>
  <c r="K59" i="3"/>
  <c r="G59" i="3"/>
  <c r="C59" i="3"/>
  <c r="D59" i="3" s="1"/>
  <c r="D58" i="3"/>
  <c r="C58" i="3"/>
  <c r="I57" i="3"/>
  <c r="E57" i="3"/>
  <c r="D57" i="3"/>
  <c r="C57" i="3"/>
  <c r="I56" i="3"/>
  <c r="E56" i="3"/>
  <c r="D56" i="3"/>
  <c r="C56" i="3"/>
  <c r="G55" i="3"/>
  <c r="C55" i="3"/>
  <c r="D55" i="3" s="1"/>
  <c r="D54" i="3"/>
  <c r="C54" i="3"/>
  <c r="I53" i="3"/>
  <c r="E53" i="3"/>
  <c r="D53" i="3"/>
  <c r="C53" i="3"/>
  <c r="E52" i="3"/>
  <c r="D52" i="3"/>
  <c r="I52" i="3" s="1"/>
  <c r="K55" i="3" s="1"/>
  <c r="C52" i="3"/>
  <c r="K51" i="3"/>
  <c r="G51" i="3"/>
  <c r="C51" i="3"/>
  <c r="D51" i="3" s="1"/>
  <c r="D50" i="3"/>
  <c r="C50" i="3"/>
  <c r="I49" i="3"/>
  <c r="E49" i="3"/>
  <c r="D49" i="3"/>
  <c r="C49" i="3"/>
  <c r="I48" i="3"/>
  <c r="E48" i="3"/>
  <c r="D48" i="3"/>
  <c r="C48" i="3"/>
  <c r="K47" i="3"/>
  <c r="C47" i="3"/>
  <c r="D47" i="3" s="1"/>
  <c r="D46" i="3"/>
  <c r="C46" i="3"/>
  <c r="I45" i="3"/>
  <c r="E45" i="3"/>
  <c r="D45" i="3"/>
  <c r="C45" i="3"/>
  <c r="D44" i="3"/>
  <c r="I44" i="3" s="1"/>
  <c r="C44" i="3"/>
  <c r="K43" i="3"/>
  <c r="C43" i="3"/>
  <c r="D43" i="3" s="1"/>
  <c r="D42" i="3"/>
  <c r="C42" i="3"/>
  <c r="I41" i="3"/>
  <c r="E41" i="3"/>
  <c r="D41" i="3"/>
  <c r="C41" i="3"/>
  <c r="D40" i="3"/>
  <c r="I40" i="3" s="1"/>
  <c r="C40" i="3"/>
  <c r="C39" i="3"/>
  <c r="D39" i="3" s="1"/>
  <c r="D38" i="3"/>
  <c r="C38" i="3"/>
  <c r="I37" i="3"/>
  <c r="E37" i="3"/>
  <c r="D37" i="3"/>
  <c r="C37" i="3"/>
  <c r="C36" i="3"/>
  <c r="D36" i="3" s="1"/>
  <c r="D35" i="3"/>
  <c r="I35" i="3" s="1"/>
  <c r="C35" i="3"/>
  <c r="C34" i="3"/>
  <c r="D34" i="3" s="1"/>
  <c r="D33" i="3"/>
  <c r="I33" i="3" s="1"/>
  <c r="C33" i="3"/>
  <c r="C32" i="3"/>
  <c r="D32" i="3" s="1"/>
  <c r="D31" i="3"/>
  <c r="I31" i="3" s="1"/>
  <c r="C31" i="3"/>
  <c r="C30" i="3"/>
  <c r="D30" i="3" s="1"/>
  <c r="D29" i="3"/>
  <c r="I29" i="3" s="1"/>
  <c r="C29" i="3"/>
  <c r="C28" i="3"/>
  <c r="D28" i="3" s="1"/>
  <c r="D27" i="3"/>
  <c r="I27" i="3" s="1"/>
  <c r="C27" i="3"/>
  <c r="C26" i="3"/>
  <c r="D26" i="3" s="1"/>
  <c r="D25" i="3"/>
  <c r="I25" i="3" s="1"/>
  <c r="C25" i="3"/>
  <c r="C24" i="3"/>
  <c r="D24" i="3" s="1"/>
  <c r="D23" i="3"/>
  <c r="I23" i="3" s="1"/>
  <c r="C23" i="3"/>
  <c r="C22" i="3"/>
  <c r="D22" i="3" s="1"/>
  <c r="D21" i="3"/>
  <c r="I21" i="3" s="1"/>
  <c r="C21" i="3"/>
  <c r="C20" i="3"/>
  <c r="D20" i="3" s="1"/>
  <c r="D19" i="3"/>
  <c r="I19" i="3" s="1"/>
  <c r="C19" i="3"/>
  <c r="C18" i="3"/>
  <c r="D18" i="3" s="1"/>
  <c r="D17" i="3"/>
  <c r="I17" i="3" s="1"/>
  <c r="C17" i="3"/>
  <c r="C16" i="3"/>
  <c r="D16" i="3" s="1"/>
  <c r="D15" i="3"/>
  <c r="I15" i="3" s="1"/>
  <c r="C15" i="3"/>
  <c r="C14" i="3"/>
  <c r="D14" i="3" s="1"/>
  <c r="D13" i="3"/>
  <c r="I13" i="3" s="1"/>
  <c r="C13" i="3"/>
  <c r="C12" i="3"/>
  <c r="D12" i="3" s="1"/>
  <c r="D11" i="3"/>
  <c r="I11" i="3" s="1"/>
  <c r="C11" i="3"/>
  <c r="C10" i="3"/>
  <c r="D10" i="3" s="1"/>
  <c r="D9" i="3"/>
  <c r="I9" i="3" s="1"/>
  <c r="C9" i="3"/>
  <c r="C8" i="3"/>
  <c r="D8" i="3" s="1"/>
  <c r="D7" i="3"/>
  <c r="I7" i="3" s="1"/>
  <c r="C7" i="3"/>
  <c r="C6" i="3"/>
  <c r="D6" i="3" s="1"/>
  <c r="K5" i="3"/>
  <c r="D5" i="3"/>
  <c r="I5" i="3" s="1"/>
  <c r="C5" i="3"/>
  <c r="C4" i="3"/>
  <c r="D4" i="3" s="1"/>
  <c r="D3" i="3"/>
  <c r="E3" i="3" s="1"/>
  <c r="C3" i="3"/>
  <c r="J2" i="3"/>
  <c r="L2" i="3" s="1"/>
  <c r="M2" i="3" s="1"/>
  <c r="N2" i="3" s="1"/>
  <c r="D2" i="3"/>
  <c r="E2" i="3" s="1"/>
  <c r="C2" i="3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8" i="1"/>
  <c r="I8" i="3" l="1"/>
  <c r="E8" i="3"/>
  <c r="E24" i="3"/>
  <c r="I24" i="3"/>
  <c r="K32" i="3"/>
  <c r="E4" i="3"/>
  <c r="I4" i="3"/>
  <c r="E6" i="3"/>
  <c r="I6" i="3"/>
  <c r="K14" i="3"/>
  <c r="I14" i="3"/>
  <c r="E14" i="3"/>
  <c r="K22" i="3"/>
  <c r="I22" i="3"/>
  <c r="E22" i="3"/>
  <c r="K30" i="3"/>
  <c r="I30" i="3"/>
  <c r="E30" i="3"/>
  <c r="K38" i="3"/>
  <c r="G6" i="3"/>
  <c r="F3" i="3"/>
  <c r="H3" i="3" s="1"/>
  <c r="K16" i="3"/>
  <c r="I32" i="3"/>
  <c r="E32" i="3"/>
  <c r="G5" i="3"/>
  <c r="F2" i="3"/>
  <c r="H2" i="3" s="1"/>
  <c r="I36" i="3"/>
  <c r="E36" i="3"/>
  <c r="E16" i="3"/>
  <c r="I16" i="3"/>
  <c r="K24" i="3"/>
  <c r="O2" i="3"/>
  <c r="K12" i="3"/>
  <c r="I12" i="3"/>
  <c r="E12" i="3"/>
  <c r="K20" i="3"/>
  <c r="I20" i="3"/>
  <c r="E20" i="3"/>
  <c r="K28" i="3"/>
  <c r="I28" i="3"/>
  <c r="E28" i="3"/>
  <c r="K36" i="3"/>
  <c r="K8" i="3"/>
  <c r="K10" i="3"/>
  <c r="I10" i="3"/>
  <c r="E10" i="3"/>
  <c r="K18" i="3"/>
  <c r="I18" i="3"/>
  <c r="E18" i="3"/>
  <c r="K26" i="3"/>
  <c r="I26" i="3"/>
  <c r="E26" i="3"/>
  <c r="K34" i="3"/>
  <c r="I34" i="3"/>
  <c r="E34" i="3"/>
  <c r="E5" i="3"/>
  <c r="E9" i="3"/>
  <c r="E13" i="3"/>
  <c r="E17" i="3"/>
  <c r="E21" i="3"/>
  <c r="E25" i="3"/>
  <c r="E29" i="3"/>
  <c r="E33" i="3"/>
  <c r="G44" i="3"/>
  <c r="I42" i="3"/>
  <c r="E42" i="3"/>
  <c r="I55" i="3"/>
  <c r="E55" i="3"/>
  <c r="I59" i="3"/>
  <c r="E59" i="3"/>
  <c r="K10" i="5"/>
  <c r="G10" i="5"/>
  <c r="K18" i="5"/>
  <c r="G18" i="5"/>
  <c r="K52" i="3"/>
  <c r="I7" i="5"/>
  <c r="H4" i="5"/>
  <c r="K12" i="5"/>
  <c r="G12" i="5"/>
  <c r="G40" i="3"/>
  <c r="I39" i="3"/>
  <c r="E39" i="3"/>
  <c r="K44" i="3"/>
  <c r="I47" i="3"/>
  <c r="E47" i="3"/>
  <c r="I51" i="3"/>
  <c r="E51" i="3"/>
  <c r="G56" i="3"/>
  <c r="I54" i="3"/>
  <c r="E54" i="3"/>
  <c r="G60" i="3"/>
  <c r="I58" i="3"/>
  <c r="E58" i="3"/>
  <c r="I62" i="3"/>
  <c r="E62" i="3"/>
  <c r="O4" i="5"/>
  <c r="H5" i="5"/>
  <c r="J5" i="5" s="1"/>
  <c r="K8" i="5"/>
  <c r="G8" i="5"/>
  <c r="K16" i="5"/>
  <c r="G16" i="5"/>
  <c r="K24" i="5"/>
  <c r="G24" i="5"/>
  <c r="K40" i="3"/>
  <c r="I43" i="3"/>
  <c r="E43" i="3"/>
  <c r="K48" i="3"/>
  <c r="K20" i="5"/>
  <c r="G20" i="5"/>
  <c r="I3" i="3"/>
  <c r="E7" i="3"/>
  <c r="E11" i="3"/>
  <c r="E15" i="3"/>
  <c r="E19" i="3"/>
  <c r="E23" i="3"/>
  <c r="E27" i="3"/>
  <c r="E31" i="3"/>
  <c r="E35" i="3"/>
  <c r="I38" i="3"/>
  <c r="E38" i="3"/>
  <c r="G48" i="3"/>
  <c r="I46" i="3"/>
  <c r="E46" i="3"/>
  <c r="G52" i="3"/>
  <c r="I50" i="3"/>
  <c r="E50" i="3"/>
  <c r="K56" i="3"/>
  <c r="K60" i="3"/>
  <c r="F66" i="5"/>
  <c r="K14" i="5"/>
  <c r="G14" i="5"/>
  <c r="K22" i="5"/>
  <c r="G22" i="5"/>
  <c r="M28" i="5"/>
  <c r="M30" i="5"/>
  <c r="K5" i="5"/>
  <c r="K6" i="5"/>
  <c r="E40" i="3"/>
  <c r="E44" i="3"/>
  <c r="G7" i="5"/>
  <c r="G9" i="5"/>
  <c r="G11" i="5"/>
  <c r="G66" i="5" s="1"/>
  <c r="G13" i="5"/>
  <c r="G15" i="5"/>
  <c r="G17" i="5"/>
  <c r="G19" i="5"/>
  <c r="G21" i="5"/>
  <c r="G23" i="5"/>
  <c r="G25" i="5"/>
  <c r="G27" i="5"/>
  <c r="K29" i="5"/>
  <c r="G29" i="5"/>
  <c r="K30" i="5"/>
  <c r="G30" i="5"/>
  <c r="K33" i="5"/>
  <c r="G33" i="5"/>
  <c r="K34" i="5"/>
  <c r="G34" i="5"/>
  <c r="K37" i="5"/>
  <c r="G37" i="5"/>
  <c r="K38" i="5"/>
  <c r="G38" i="5"/>
  <c r="K41" i="5"/>
  <c r="G41" i="5"/>
  <c r="K42" i="5"/>
  <c r="G42" i="5"/>
  <c r="K45" i="5"/>
  <c r="G45" i="5"/>
  <c r="K46" i="5"/>
  <c r="G46" i="5"/>
  <c r="K49" i="5"/>
  <c r="G49" i="5"/>
  <c r="K50" i="5"/>
  <c r="G50" i="5"/>
  <c r="K53" i="5"/>
  <c r="G53" i="5"/>
  <c r="K54" i="5"/>
  <c r="G54" i="5"/>
  <c r="K57" i="5"/>
  <c r="G57" i="5"/>
  <c r="K58" i="5"/>
  <c r="G58" i="5"/>
  <c r="K61" i="5"/>
  <c r="G61" i="5"/>
  <c r="K62" i="5"/>
  <c r="G62" i="5"/>
  <c r="J6" i="6"/>
  <c r="I3" i="6"/>
  <c r="K3" i="6" s="1"/>
  <c r="L3" i="6" s="1"/>
  <c r="M3" i="6" s="1"/>
  <c r="N3" i="6" s="1"/>
  <c r="J8" i="6"/>
  <c r="I5" i="6"/>
  <c r="K5" i="6" s="1"/>
  <c r="L5" i="6" s="1"/>
  <c r="M5" i="6" s="1"/>
  <c r="N5" i="6" s="1"/>
  <c r="K26" i="5"/>
  <c r="G26" i="5"/>
  <c r="K28" i="5"/>
  <c r="G28" i="5"/>
  <c r="K31" i="5"/>
  <c r="G31" i="5"/>
  <c r="K32" i="5"/>
  <c r="G32" i="5"/>
  <c r="K35" i="5"/>
  <c r="G35" i="5"/>
  <c r="K36" i="5"/>
  <c r="G36" i="5"/>
  <c r="K39" i="5"/>
  <c r="G39" i="5"/>
  <c r="K40" i="5"/>
  <c r="G40" i="5"/>
  <c r="K43" i="5"/>
  <c r="G43" i="5"/>
  <c r="K44" i="5"/>
  <c r="G44" i="5"/>
  <c r="K47" i="5"/>
  <c r="G47" i="5"/>
  <c r="K48" i="5"/>
  <c r="G48" i="5"/>
  <c r="K51" i="5"/>
  <c r="G51" i="5"/>
  <c r="K52" i="5"/>
  <c r="G52" i="5"/>
  <c r="K55" i="5"/>
  <c r="G55" i="5"/>
  <c r="K56" i="5"/>
  <c r="G56" i="5"/>
  <c r="K59" i="5"/>
  <c r="G59" i="5"/>
  <c r="K60" i="5"/>
  <c r="G60" i="5"/>
  <c r="K63" i="5"/>
  <c r="G63" i="5"/>
  <c r="K64" i="5"/>
  <c r="G64" i="5"/>
  <c r="J7" i="6"/>
  <c r="I4" i="6"/>
  <c r="K4" i="6" s="1"/>
  <c r="L4" i="6" s="1"/>
  <c r="M4" i="6" s="1"/>
  <c r="N4" i="6" s="1"/>
  <c r="F12" i="6"/>
  <c r="J13" i="6"/>
  <c r="H14" i="6"/>
  <c r="D14" i="6"/>
  <c r="H18" i="6"/>
  <c r="D18" i="6"/>
  <c r="F26" i="6"/>
  <c r="J31" i="6"/>
  <c r="F35" i="6"/>
  <c r="H38" i="6"/>
  <c r="D38" i="6"/>
  <c r="H47" i="6"/>
  <c r="D47" i="6"/>
  <c r="D67" i="5"/>
  <c r="D68" i="5"/>
  <c r="D69" i="5"/>
  <c r="D70" i="5"/>
  <c r="E4" i="6"/>
  <c r="G4" i="6" s="1"/>
  <c r="H17" i="6"/>
  <c r="D17" i="6"/>
  <c r="H21" i="6"/>
  <c r="D21" i="6"/>
  <c r="J28" i="6"/>
  <c r="F30" i="6"/>
  <c r="H32" i="6"/>
  <c r="H39" i="6"/>
  <c r="D39" i="6"/>
  <c r="F6" i="6"/>
  <c r="F8" i="6"/>
  <c r="H12" i="6"/>
  <c r="D12" i="6"/>
  <c r="H15" i="6"/>
  <c r="D15" i="6"/>
  <c r="H16" i="6"/>
  <c r="D16" i="6"/>
  <c r="H20" i="6"/>
  <c r="D20" i="6"/>
  <c r="F27" i="6"/>
  <c r="J32" i="6"/>
  <c r="F34" i="6"/>
  <c r="F38" i="6"/>
  <c r="H54" i="6"/>
  <c r="D54" i="6"/>
  <c r="H13" i="6"/>
  <c r="D13" i="6"/>
  <c r="H19" i="6"/>
  <c r="D19" i="6"/>
  <c r="H24" i="6"/>
  <c r="F31" i="6"/>
  <c r="F36" i="6"/>
  <c r="H46" i="6"/>
  <c r="D46" i="6"/>
  <c r="H33" i="6"/>
  <c r="H40" i="6"/>
  <c r="D40" i="6"/>
  <c r="H41" i="6"/>
  <c r="D41" i="6"/>
  <c r="H48" i="6"/>
  <c r="D48" i="6"/>
  <c r="H49" i="6"/>
  <c r="D49" i="6"/>
  <c r="H56" i="6"/>
  <c r="D56" i="6"/>
  <c r="H57" i="6"/>
  <c r="D57" i="6"/>
  <c r="H22" i="6"/>
  <c r="H26" i="6"/>
  <c r="H30" i="6"/>
  <c r="H34" i="6"/>
  <c r="H42" i="6"/>
  <c r="D42" i="6"/>
  <c r="H43" i="6"/>
  <c r="D43" i="6"/>
  <c r="H50" i="6"/>
  <c r="D50" i="6"/>
  <c r="H51" i="6"/>
  <c r="D51" i="6"/>
  <c r="H58" i="6"/>
  <c r="D58" i="6"/>
  <c r="H59" i="6"/>
  <c r="D59" i="6"/>
  <c r="H36" i="6"/>
  <c r="D36" i="6"/>
  <c r="H37" i="6"/>
  <c r="D37" i="6"/>
  <c r="H44" i="6"/>
  <c r="D44" i="6"/>
  <c r="H45" i="6"/>
  <c r="D45" i="6"/>
  <c r="H52" i="6"/>
  <c r="D52" i="6"/>
  <c r="H53" i="6"/>
  <c r="D53" i="6"/>
  <c r="H60" i="6"/>
  <c r="D60" i="6"/>
  <c r="H61" i="6"/>
  <c r="D61" i="6"/>
  <c r="H63" i="6"/>
  <c r="D63" i="6"/>
  <c r="H55" i="6"/>
  <c r="D55" i="6"/>
  <c r="H62" i="6"/>
  <c r="D62" i="6"/>
  <c r="J40" i="6" l="1"/>
  <c r="J53" i="6"/>
  <c r="J25" i="6"/>
  <c r="J43" i="6"/>
  <c r="J27" i="6"/>
  <c r="J19" i="6"/>
  <c r="J24" i="6"/>
  <c r="F21" i="6"/>
  <c r="I63" i="5"/>
  <c r="I55" i="5"/>
  <c r="I47" i="5"/>
  <c r="I39" i="5"/>
  <c r="I35" i="5"/>
  <c r="I57" i="5"/>
  <c r="I45" i="5"/>
  <c r="I37" i="5"/>
  <c r="I22" i="5"/>
  <c r="M17" i="5"/>
  <c r="G34" i="3"/>
  <c r="I23" i="5"/>
  <c r="G46" i="3"/>
  <c r="M19" i="5"/>
  <c r="K62" i="3"/>
  <c r="G32" i="3"/>
  <c r="K37" i="3"/>
  <c r="K21" i="3"/>
  <c r="K13" i="3"/>
  <c r="K31" i="3"/>
  <c r="K23" i="3"/>
  <c r="K15" i="3"/>
  <c r="G19" i="3"/>
  <c r="K7" i="3"/>
  <c r="K27" i="3"/>
  <c r="F63" i="6"/>
  <c r="F55" i="6"/>
  <c r="F47" i="6"/>
  <c r="F39" i="6"/>
  <c r="F62" i="6"/>
  <c r="F54" i="6"/>
  <c r="F46" i="6"/>
  <c r="J37" i="6"/>
  <c r="F60" i="6"/>
  <c r="F52" i="6"/>
  <c r="F44" i="6"/>
  <c r="J36" i="6"/>
  <c r="F22" i="6"/>
  <c r="F57" i="6"/>
  <c r="F23" i="6"/>
  <c r="F18" i="6"/>
  <c r="J35" i="6"/>
  <c r="F20" i="6"/>
  <c r="J41" i="6"/>
  <c r="J21" i="6"/>
  <c r="M63" i="5"/>
  <c r="M59" i="5"/>
  <c r="M55" i="5"/>
  <c r="M51" i="5"/>
  <c r="M47" i="5"/>
  <c r="M43" i="5"/>
  <c r="M39" i="5"/>
  <c r="M35" i="5"/>
  <c r="M31" i="5"/>
  <c r="E5" i="6"/>
  <c r="M61" i="5"/>
  <c r="M57" i="5"/>
  <c r="M53" i="5"/>
  <c r="M49" i="5"/>
  <c r="M45" i="5"/>
  <c r="M41" i="5"/>
  <c r="M37" i="5"/>
  <c r="M33" i="5"/>
  <c r="I28" i="5"/>
  <c r="I20" i="5"/>
  <c r="I12" i="5"/>
  <c r="I66" i="5" s="1"/>
  <c r="G43" i="3"/>
  <c r="M25" i="5"/>
  <c r="G53" i="3"/>
  <c r="G49" i="3"/>
  <c r="G41" i="3"/>
  <c r="G30" i="3"/>
  <c r="G14" i="3"/>
  <c r="M23" i="5"/>
  <c r="K46" i="3"/>
  <c r="M27" i="5"/>
  <c r="P4" i="5"/>
  <c r="K50" i="3"/>
  <c r="K42" i="3"/>
  <c r="M15" i="5"/>
  <c r="I13" i="5"/>
  <c r="G58" i="3"/>
  <c r="G28" i="3"/>
  <c r="G12" i="3"/>
  <c r="G39" i="3"/>
  <c r="G35" i="3"/>
  <c r="F4" i="3"/>
  <c r="H4" i="3" s="1"/>
  <c r="G7" i="3"/>
  <c r="G27" i="3"/>
  <c r="J56" i="6"/>
  <c r="J61" i="6"/>
  <c r="J59" i="6"/>
  <c r="J16" i="6"/>
  <c r="J42" i="6"/>
  <c r="I59" i="5"/>
  <c r="I51" i="5"/>
  <c r="I43" i="5"/>
  <c r="I31" i="5"/>
  <c r="I49" i="5"/>
  <c r="I33" i="5"/>
  <c r="G47" i="3"/>
  <c r="I27" i="5"/>
  <c r="J55" i="6"/>
  <c r="J54" i="6"/>
  <c r="J52" i="6"/>
  <c r="F50" i="6"/>
  <c r="F17" i="6"/>
  <c r="I62" i="5"/>
  <c r="I54" i="5"/>
  <c r="I50" i="5"/>
  <c r="I46" i="5"/>
  <c r="I42" i="5"/>
  <c r="I38" i="5"/>
  <c r="I34" i="5"/>
  <c r="I29" i="5"/>
  <c r="I64" i="5"/>
  <c r="I60" i="5"/>
  <c r="I56" i="5"/>
  <c r="I52" i="5"/>
  <c r="I48" i="5"/>
  <c r="I44" i="5"/>
  <c r="I40" i="5"/>
  <c r="I36" i="5"/>
  <c r="I32" i="5"/>
  <c r="I26" i="5"/>
  <c r="I18" i="5"/>
  <c r="I10" i="5"/>
  <c r="H7" i="5"/>
  <c r="J7" i="5" s="1"/>
  <c r="M9" i="5"/>
  <c r="H6" i="5"/>
  <c r="J6" i="5" s="1"/>
  <c r="K53" i="3"/>
  <c r="K49" i="3"/>
  <c r="K41" i="3"/>
  <c r="G26" i="3"/>
  <c r="G10" i="3"/>
  <c r="I11" i="5"/>
  <c r="G61" i="3"/>
  <c r="G57" i="3"/>
  <c r="G54" i="3"/>
  <c r="J4" i="5"/>
  <c r="M13" i="5"/>
  <c r="K58" i="3"/>
  <c r="G24" i="3"/>
  <c r="G8" i="3"/>
  <c r="F5" i="3"/>
  <c r="H5" i="3" s="1"/>
  <c r="K39" i="3"/>
  <c r="K35" i="3"/>
  <c r="G33" i="3"/>
  <c r="G25" i="3"/>
  <c r="G17" i="3"/>
  <c r="K9" i="3"/>
  <c r="G11" i="3"/>
  <c r="J58" i="6"/>
  <c r="J48" i="6"/>
  <c r="J45" i="6"/>
  <c r="J51" i="6"/>
  <c r="J15" i="6"/>
  <c r="F41" i="6"/>
  <c r="I61" i="5"/>
  <c r="I53" i="5"/>
  <c r="I41" i="5"/>
  <c r="I30" i="5"/>
  <c r="I14" i="5"/>
  <c r="I25" i="5"/>
  <c r="G18" i="3"/>
  <c r="G50" i="3"/>
  <c r="G42" i="3"/>
  <c r="I15" i="5"/>
  <c r="M21" i="5"/>
  <c r="K45" i="3"/>
  <c r="G16" i="3"/>
  <c r="K29" i="3"/>
  <c r="J63" i="6"/>
  <c r="J47" i="6"/>
  <c r="J39" i="6"/>
  <c r="J62" i="6"/>
  <c r="J46" i="6"/>
  <c r="J33" i="6"/>
  <c r="J60" i="6"/>
  <c r="J44" i="6"/>
  <c r="F49" i="6"/>
  <c r="J22" i="6"/>
  <c r="J57" i="6"/>
  <c r="J23" i="6"/>
  <c r="J18" i="6"/>
  <c r="J20" i="6"/>
  <c r="I58" i="5"/>
  <c r="F58" i="6"/>
  <c r="F56" i="6"/>
  <c r="F48" i="6"/>
  <c r="F40" i="6"/>
  <c r="F61" i="6"/>
  <c r="F53" i="6"/>
  <c r="F45" i="6"/>
  <c r="J29" i="6"/>
  <c r="F59" i="6"/>
  <c r="F51" i="6"/>
  <c r="F43" i="6"/>
  <c r="J49" i="6"/>
  <c r="F16" i="6"/>
  <c r="F19" i="6"/>
  <c r="F15" i="6"/>
  <c r="F42" i="6"/>
  <c r="F24" i="6"/>
  <c r="I6" i="6"/>
  <c r="J50" i="6"/>
  <c r="J17" i="6"/>
  <c r="M62" i="5"/>
  <c r="M58" i="5"/>
  <c r="M54" i="5"/>
  <c r="M50" i="5"/>
  <c r="M46" i="5"/>
  <c r="M42" i="5"/>
  <c r="M38" i="5"/>
  <c r="M34" i="5"/>
  <c r="M29" i="5"/>
  <c r="M64" i="5"/>
  <c r="M60" i="5"/>
  <c r="M56" i="5"/>
  <c r="M52" i="5"/>
  <c r="M48" i="5"/>
  <c r="M44" i="5"/>
  <c r="M40" i="5"/>
  <c r="M36" i="5"/>
  <c r="M32" i="5"/>
  <c r="I24" i="5"/>
  <c r="I16" i="5"/>
  <c r="K66" i="5"/>
  <c r="M8" i="5"/>
  <c r="L5" i="5"/>
  <c r="L6" i="5" s="1"/>
  <c r="I17" i="5"/>
  <c r="G38" i="3"/>
  <c r="G22" i="3"/>
  <c r="J3" i="3"/>
  <c r="L3" i="3" s="1"/>
  <c r="M3" i="3" s="1"/>
  <c r="N3" i="3" s="1"/>
  <c r="K6" i="3"/>
  <c r="I19" i="5"/>
  <c r="M11" i="5"/>
  <c r="K61" i="3"/>
  <c r="K57" i="3"/>
  <c r="K54" i="3"/>
  <c r="I21" i="5"/>
  <c r="G62" i="3"/>
  <c r="G45" i="3"/>
  <c r="G36" i="3"/>
  <c r="G20" i="3"/>
  <c r="G37" i="3"/>
  <c r="G29" i="3"/>
  <c r="G21" i="3"/>
  <c r="G13" i="3"/>
  <c r="G31" i="3"/>
  <c r="G23" i="3"/>
  <c r="G15" i="3"/>
  <c r="K19" i="3"/>
  <c r="K33" i="3"/>
  <c r="K25" i="3"/>
  <c r="K17" i="3"/>
  <c r="G9" i="3"/>
  <c r="F6" i="3"/>
  <c r="H6" i="3" s="1"/>
  <c r="K11" i="3"/>
  <c r="N6" i="5" l="1"/>
  <c r="O6" i="5" s="1"/>
  <c r="P6" i="5" s="1"/>
  <c r="Q6" i="5" s="1"/>
  <c r="L7" i="5"/>
  <c r="M66" i="5"/>
  <c r="H8" i="5"/>
  <c r="Q4" i="5"/>
  <c r="G5" i="6"/>
  <c r="E6" i="6"/>
  <c r="O3" i="3"/>
  <c r="N5" i="5"/>
  <c r="K6" i="6"/>
  <c r="L6" i="6" s="1"/>
  <c r="M6" i="6" s="1"/>
  <c r="N6" i="6" s="1"/>
  <c r="I7" i="6"/>
  <c r="F7" i="3"/>
  <c r="J4" i="3"/>
  <c r="K7" i="6" l="1"/>
  <c r="L7" i="6" s="1"/>
  <c r="M7" i="6" s="1"/>
  <c r="N7" i="6" s="1"/>
  <c r="I8" i="6"/>
  <c r="L4" i="3"/>
  <c r="M4" i="3" s="1"/>
  <c r="N4" i="3" s="1"/>
  <c r="J5" i="3"/>
  <c r="G6" i="6"/>
  <c r="E7" i="6"/>
  <c r="N7" i="5"/>
  <c r="O7" i="5" s="1"/>
  <c r="P7" i="5" s="1"/>
  <c r="Q7" i="5" s="1"/>
  <c r="L8" i="5"/>
  <c r="H7" i="3"/>
  <c r="F8" i="3"/>
  <c r="O5" i="5"/>
  <c r="J8" i="5"/>
  <c r="H9" i="5"/>
  <c r="N8" i="5" l="1"/>
  <c r="O8" i="5" s="1"/>
  <c r="P8" i="5" s="1"/>
  <c r="Q8" i="5" s="1"/>
  <c r="L9" i="5"/>
  <c r="J9" i="5"/>
  <c r="H10" i="5"/>
  <c r="O4" i="3"/>
  <c r="G7" i="6"/>
  <c r="E8" i="6"/>
  <c r="K8" i="6"/>
  <c r="L8" i="6" s="1"/>
  <c r="M8" i="6" s="1"/>
  <c r="N8" i="6" s="1"/>
  <c r="I9" i="6"/>
  <c r="P5" i="5"/>
  <c r="L5" i="3"/>
  <c r="M5" i="3" s="1"/>
  <c r="N5" i="3" s="1"/>
  <c r="O5" i="3" s="1"/>
  <c r="J6" i="3"/>
  <c r="H8" i="3"/>
  <c r="F9" i="3"/>
  <c r="N9" i="5" l="1"/>
  <c r="L10" i="5"/>
  <c r="L6" i="3"/>
  <c r="M6" i="3" s="1"/>
  <c r="N6" i="3" s="1"/>
  <c r="O6" i="3" s="1"/>
  <c r="J7" i="3"/>
  <c r="K9" i="6"/>
  <c r="L9" i="6" s="1"/>
  <c r="M9" i="6" s="1"/>
  <c r="N9" i="6" s="1"/>
  <c r="I10" i="6"/>
  <c r="H9" i="3"/>
  <c r="F10" i="3"/>
  <c r="G8" i="6"/>
  <c r="E9" i="6"/>
  <c r="Q5" i="5"/>
  <c r="J10" i="5"/>
  <c r="H11" i="5"/>
  <c r="J11" i="5" l="1"/>
  <c r="H12" i="5"/>
  <c r="K10" i="6"/>
  <c r="L10" i="6" s="1"/>
  <c r="M10" i="6" s="1"/>
  <c r="N10" i="6" s="1"/>
  <c r="I11" i="6"/>
  <c r="N10" i="5"/>
  <c r="O10" i="5" s="1"/>
  <c r="P10" i="5" s="1"/>
  <c r="Q10" i="5" s="1"/>
  <c r="L11" i="5"/>
  <c r="O9" i="5"/>
  <c r="G9" i="6"/>
  <c r="E10" i="6"/>
  <c r="H10" i="3"/>
  <c r="F11" i="3"/>
  <c r="L7" i="3"/>
  <c r="M7" i="3" s="1"/>
  <c r="N7" i="3" s="1"/>
  <c r="O7" i="3" s="1"/>
  <c r="J8" i="3"/>
  <c r="H11" i="3" l="1"/>
  <c r="F12" i="3"/>
  <c r="J12" i="5"/>
  <c r="H13" i="5"/>
  <c r="P9" i="5"/>
  <c r="K11" i="6"/>
  <c r="L11" i="6" s="1"/>
  <c r="M11" i="6" s="1"/>
  <c r="N11" i="6" s="1"/>
  <c r="I12" i="6"/>
  <c r="N11" i="5"/>
  <c r="L12" i="5"/>
  <c r="L8" i="3"/>
  <c r="M8" i="3" s="1"/>
  <c r="N8" i="3" s="1"/>
  <c r="O8" i="3" s="1"/>
  <c r="J9" i="3"/>
  <c r="G10" i="6"/>
  <c r="E11" i="6"/>
  <c r="G11" i="6" l="1"/>
  <c r="E12" i="6"/>
  <c r="H12" i="3"/>
  <c r="F13" i="3"/>
  <c r="L9" i="3"/>
  <c r="M9" i="3" s="1"/>
  <c r="N9" i="3" s="1"/>
  <c r="O9" i="3" s="1"/>
  <c r="J10" i="3"/>
  <c r="K12" i="6"/>
  <c r="L12" i="6" s="1"/>
  <c r="M12" i="6" s="1"/>
  <c r="N12" i="6" s="1"/>
  <c r="I13" i="6"/>
  <c r="J13" i="5"/>
  <c r="H14" i="5"/>
  <c r="N12" i="5"/>
  <c r="O12" i="5" s="1"/>
  <c r="P12" i="5" s="1"/>
  <c r="Q12" i="5" s="1"/>
  <c r="L13" i="5"/>
  <c r="O11" i="5"/>
  <c r="Q9" i="5"/>
  <c r="H13" i="3" l="1"/>
  <c r="F14" i="3"/>
  <c r="P11" i="5"/>
  <c r="J14" i="5"/>
  <c r="H15" i="5"/>
  <c r="L10" i="3"/>
  <c r="M10" i="3" s="1"/>
  <c r="N10" i="3" s="1"/>
  <c r="O10" i="3" s="1"/>
  <c r="J11" i="3"/>
  <c r="G12" i="6"/>
  <c r="E13" i="6"/>
  <c r="K13" i="6"/>
  <c r="L13" i="6" s="1"/>
  <c r="M13" i="6" s="1"/>
  <c r="N13" i="6" s="1"/>
  <c r="I14" i="6"/>
  <c r="N13" i="5"/>
  <c r="O13" i="5" s="1"/>
  <c r="P13" i="5" s="1"/>
  <c r="Q13" i="5" s="1"/>
  <c r="L14" i="5"/>
  <c r="Q11" i="5" l="1"/>
  <c r="L11" i="3"/>
  <c r="M11" i="3" s="1"/>
  <c r="N11" i="3" s="1"/>
  <c r="O11" i="3" s="1"/>
  <c r="J12" i="3"/>
  <c r="J15" i="5"/>
  <c r="H16" i="5"/>
  <c r="H14" i="3"/>
  <c r="F15" i="3"/>
  <c r="N14" i="5"/>
  <c r="O14" i="5" s="1"/>
  <c r="L15" i="5"/>
  <c r="G13" i="6"/>
  <c r="E14" i="6"/>
  <c r="K14" i="6"/>
  <c r="L14" i="6" s="1"/>
  <c r="M14" i="6" s="1"/>
  <c r="N14" i="6" s="1"/>
  <c r="I15" i="6"/>
  <c r="G14" i="6" l="1"/>
  <c r="E15" i="6"/>
  <c r="H15" i="3"/>
  <c r="F16" i="3"/>
  <c r="K15" i="6"/>
  <c r="L15" i="6" s="1"/>
  <c r="M15" i="6" s="1"/>
  <c r="N15" i="6" s="1"/>
  <c r="I16" i="6"/>
  <c r="N15" i="5"/>
  <c r="O15" i="5" s="1"/>
  <c r="P15" i="5" s="1"/>
  <c r="Q15" i="5" s="1"/>
  <c r="L16" i="5"/>
  <c r="J16" i="5"/>
  <c r="H17" i="5"/>
  <c r="L12" i="3"/>
  <c r="M12" i="3" s="1"/>
  <c r="N12" i="3" s="1"/>
  <c r="O12" i="3" s="1"/>
  <c r="J13" i="3"/>
  <c r="P14" i="5"/>
  <c r="J17" i="5" l="1"/>
  <c r="H18" i="5"/>
  <c r="G15" i="6"/>
  <c r="E16" i="6"/>
  <c r="L13" i="3"/>
  <c r="M13" i="3" s="1"/>
  <c r="N13" i="3" s="1"/>
  <c r="O13" i="3" s="1"/>
  <c r="J14" i="3"/>
  <c r="N16" i="5"/>
  <c r="O16" i="5" s="1"/>
  <c r="P16" i="5" s="1"/>
  <c r="Q16" i="5" s="1"/>
  <c r="L17" i="5"/>
  <c r="H16" i="3"/>
  <c r="F17" i="3"/>
  <c r="K16" i="6"/>
  <c r="L16" i="6" s="1"/>
  <c r="M16" i="6" s="1"/>
  <c r="N16" i="6" s="1"/>
  <c r="I17" i="6"/>
  <c r="Q14" i="5"/>
  <c r="N17" i="5" l="1"/>
  <c r="O17" i="5" s="1"/>
  <c r="P17" i="5" s="1"/>
  <c r="Q17" i="5" s="1"/>
  <c r="L18" i="5"/>
  <c r="K17" i="6"/>
  <c r="L17" i="6" s="1"/>
  <c r="M17" i="6" s="1"/>
  <c r="N17" i="6" s="1"/>
  <c r="I18" i="6"/>
  <c r="G16" i="6"/>
  <c r="E17" i="6"/>
  <c r="H17" i="3"/>
  <c r="F18" i="3"/>
  <c r="L14" i="3"/>
  <c r="M14" i="3" s="1"/>
  <c r="N14" i="3" s="1"/>
  <c r="O14" i="3" s="1"/>
  <c r="J15" i="3"/>
  <c r="J18" i="5"/>
  <c r="H19" i="5"/>
  <c r="H18" i="3" l="1"/>
  <c r="F19" i="3"/>
  <c r="J19" i="5"/>
  <c r="H20" i="5"/>
  <c r="L15" i="3"/>
  <c r="M15" i="3" s="1"/>
  <c r="N15" i="3" s="1"/>
  <c r="O15" i="3" s="1"/>
  <c r="J16" i="3"/>
  <c r="G17" i="6"/>
  <c r="E18" i="6"/>
  <c r="N18" i="5"/>
  <c r="O18" i="5" s="1"/>
  <c r="P18" i="5" s="1"/>
  <c r="Q18" i="5" s="1"/>
  <c r="L19" i="5"/>
  <c r="K18" i="6"/>
  <c r="L18" i="6" s="1"/>
  <c r="M18" i="6" s="1"/>
  <c r="N18" i="6" s="1"/>
  <c r="I19" i="6"/>
  <c r="K19" i="6" l="1"/>
  <c r="L19" i="6" s="1"/>
  <c r="M19" i="6" s="1"/>
  <c r="N19" i="6" s="1"/>
  <c r="I20" i="6"/>
  <c r="N19" i="5"/>
  <c r="O19" i="5" s="1"/>
  <c r="P19" i="5" s="1"/>
  <c r="Q19" i="5" s="1"/>
  <c r="L20" i="5"/>
  <c r="L16" i="3"/>
  <c r="M16" i="3" s="1"/>
  <c r="N16" i="3" s="1"/>
  <c r="O16" i="3" s="1"/>
  <c r="J17" i="3"/>
  <c r="H19" i="3"/>
  <c r="F20" i="3"/>
  <c r="G18" i="6"/>
  <c r="E19" i="6"/>
  <c r="J20" i="5"/>
  <c r="H21" i="5"/>
  <c r="N20" i="5" l="1"/>
  <c r="O20" i="5" s="1"/>
  <c r="P20" i="5" s="1"/>
  <c r="Q20" i="5" s="1"/>
  <c r="L21" i="5"/>
  <c r="H20" i="3"/>
  <c r="F21" i="3"/>
  <c r="G19" i="6"/>
  <c r="E20" i="6"/>
  <c r="L17" i="3"/>
  <c r="M17" i="3" s="1"/>
  <c r="N17" i="3" s="1"/>
  <c r="O17" i="3" s="1"/>
  <c r="J18" i="3"/>
  <c r="K20" i="6"/>
  <c r="L20" i="6" s="1"/>
  <c r="M20" i="6" s="1"/>
  <c r="N20" i="6" s="1"/>
  <c r="I21" i="6"/>
  <c r="J21" i="5"/>
  <c r="H22" i="5"/>
  <c r="L18" i="3" l="1"/>
  <c r="M18" i="3" s="1"/>
  <c r="N18" i="3" s="1"/>
  <c r="O18" i="3" s="1"/>
  <c r="J19" i="3"/>
  <c r="K21" i="6"/>
  <c r="L21" i="6" s="1"/>
  <c r="M21" i="6" s="1"/>
  <c r="N21" i="6" s="1"/>
  <c r="I22" i="6"/>
  <c r="G20" i="6"/>
  <c r="E21" i="6"/>
  <c r="N21" i="5"/>
  <c r="O21" i="5" s="1"/>
  <c r="P21" i="5" s="1"/>
  <c r="Q21" i="5" s="1"/>
  <c r="L22" i="5"/>
  <c r="J22" i="5"/>
  <c r="H23" i="5"/>
  <c r="H21" i="3"/>
  <c r="F22" i="3"/>
  <c r="H22" i="3" l="1"/>
  <c r="F23" i="3"/>
  <c r="K22" i="6"/>
  <c r="L22" i="6" s="1"/>
  <c r="M22" i="6" s="1"/>
  <c r="N22" i="6" s="1"/>
  <c r="I23" i="6"/>
  <c r="G21" i="6"/>
  <c r="E22" i="6"/>
  <c r="L19" i="3"/>
  <c r="M19" i="3" s="1"/>
  <c r="N19" i="3" s="1"/>
  <c r="O19" i="3" s="1"/>
  <c r="J20" i="3"/>
  <c r="N22" i="5"/>
  <c r="O22" i="5" s="1"/>
  <c r="P22" i="5" s="1"/>
  <c r="Q22" i="5" s="1"/>
  <c r="L23" i="5"/>
  <c r="J23" i="5"/>
  <c r="H24" i="5"/>
  <c r="L20" i="3" l="1"/>
  <c r="M20" i="3" s="1"/>
  <c r="N20" i="3" s="1"/>
  <c r="O20" i="3" s="1"/>
  <c r="J21" i="3"/>
  <c r="J24" i="5"/>
  <c r="H25" i="5"/>
  <c r="K23" i="6"/>
  <c r="L23" i="6" s="1"/>
  <c r="M23" i="6" s="1"/>
  <c r="N23" i="6" s="1"/>
  <c r="I24" i="6"/>
  <c r="N23" i="5"/>
  <c r="O23" i="5" s="1"/>
  <c r="P23" i="5" s="1"/>
  <c r="Q23" i="5" s="1"/>
  <c r="L24" i="5"/>
  <c r="G22" i="6"/>
  <c r="E23" i="6"/>
  <c r="H23" i="3"/>
  <c r="F24" i="3"/>
  <c r="H24" i="3" l="1"/>
  <c r="F25" i="3"/>
  <c r="J25" i="5"/>
  <c r="H26" i="5"/>
  <c r="K24" i="6"/>
  <c r="L24" i="6" s="1"/>
  <c r="M24" i="6" s="1"/>
  <c r="N24" i="6" s="1"/>
  <c r="I25" i="6"/>
  <c r="L21" i="3"/>
  <c r="M21" i="3" s="1"/>
  <c r="N21" i="3" s="1"/>
  <c r="O21" i="3" s="1"/>
  <c r="J22" i="3"/>
  <c r="N24" i="5"/>
  <c r="O24" i="5" s="1"/>
  <c r="P24" i="5" s="1"/>
  <c r="Q24" i="5" s="1"/>
  <c r="L25" i="5"/>
  <c r="G23" i="6"/>
  <c r="E24" i="6"/>
  <c r="L22" i="3" l="1"/>
  <c r="M22" i="3" s="1"/>
  <c r="N22" i="3" s="1"/>
  <c r="O22" i="3" s="1"/>
  <c r="J23" i="3"/>
  <c r="N25" i="5"/>
  <c r="O25" i="5" s="1"/>
  <c r="P25" i="5" s="1"/>
  <c r="Q25" i="5" s="1"/>
  <c r="L26" i="5"/>
  <c r="K25" i="6"/>
  <c r="L25" i="6" s="1"/>
  <c r="M25" i="6" s="1"/>
  <c r="N25" i="6" s="1"/>
  <c r="I26" i="6"/>
  <c r="H25" i="3"/>
  <c r="F26" i="3"/>
  <c r="G24" i="6"/>
  <c r="E25" i="6"/>
  <c r="J26" i="5"/>
  <c r="H27" i="5"/>
  <c r="H26" i="3" l="1"/>
  <c r="F27" i="3"/>
  <c r="J27" i="5"/>
  <c r="H28" i="5"/>
  <c r="N26" i="5"/>
  <c r="O26" i="5" s="1"/>
  <c r="P26" i="5" s="1"/>
  <c r="Q26" i="5" s="1"/>
  <c r="L27" i="5"/>
  <c r="G25" i="6"/>
  <c r="E26" i="6"/>
  <c r="K26" i="6"/>
  <c r="L26" i="6" s="1"/>
  <c r="M26" i="6" s="1"/>
  <c r="N26" i="6" s="1"/>
  <c r="I27" i="6"/>
  <c r="L23" i="3"/>
  <c r="M23" i="3" s="1"/>
  <c r="N23" i="3" s="1"/>
  <c r="O23" i="3" s="1"/>
  <c r="J24" i="3"/>
  <c r="H27" i="3" l="1"/>
  <c r="F28" i="3"/>
  <c r="L24" i="3"/>
  <c r="M24" i="3" s="1"/>
  <c r="N24" i="3" s="1"/>
  <c r="O24" i="3" s="1"/>
  <c r="J25" i="3"/>
  <c r="G26" i="6"/>
  <c r="E27" i="6"/>
  <c r="J28" i="5"/>
  <c r="H29" i="5"/>
  <c r="K27" i="6"/>
  <c r="L27" i="6" s="1"/>
  <c r="M27" i="6" s="1"/>
  <c r="N27" i="6" s="1"/>
  <c r="I28" i="6"/>
  <c r="N27" i="5"/>
  <c r="O27" i="5" s="1"/>
  <c r="P27" i="5" s="1"/>
  <c r="Q27" i="5" s="1"/>
  <c r="L28" i="5"/>
  <c r="N28" i="5" l="1"/>
  <c r="O28" i="5" s="1"/>
  <c r="P28" i="5" s="1"/>
  <c r="Q28" i="5" s="1"/>
  <c r="L29" i="5"/>
  <c r="K28" i="6"/>
  <c r="L28" i="6" s="1"/>
  <c r="M28" i="6" s="1"/>
  <c r="N28" i="6" s="1"/>
  <c r="I29" i="6"/>
  <c r="G27" i="6"/>
  <c r="E28" i="6"/>
  <c r="H28" i="3"/>
  <c r="F29" i="3"/>
  <c r="J29" i="5"/>
  <c r="H30" i="5"/>
  <c r="L25" i="3"/>
  <c r="M25" i="3" s="1"/>
  <c r="N25" i="3" s="1"/>
  <c r="O25" i="3" s="1"/>
  <c r="J26" i="3"/>
  <c r="H29" i="3" l="1"/>
  <c r="F30" i="3"/>
  <c r="G28" i="6"/>
  <c r="E29" i="6"/>
  <c r="L26" i="3"/>
  <c r="M26" i="3" s="1"/>
  <c r="N26" i="3" s="1"/>
  <c r="O26" i="3" s="1"/>
  <c r="J27" i="3"/>
  <c r="K29" i="6"/>
  <c r="L29" i="6" s="1"/>
  <c r="M29" i="6" s="1"/>
  <c r="N29" i="6" s="1"/>
  <c r="I30" i="6"/>
  <c r="J30" i="5"/>
  <c r="H31" i="5"/>
  <c r="N29" i="5"/>
  <c r="O29" i="5" s="1"/>
  <c r="P29" i="5" s="1"/>
  <c r="Q29" i="5" s="1"/>
  <c r="L30" i="5"/>
  <c r="N30" i="5" l="1"/>
  <c r="O30" i="5" s="1"/>
  <c r="P30" i="5" s="1"/>
  <c r="Q30" i="5" s="1"/>
  <c r="L31" i="5"/>
  <c r="J31" i="5"/>
  <c r="H32" i="5"/>
  <c r="L27" i="3"/>
  <c r="M27" i="3" s="1"/>
  <c r="N27" i="3" s="1"/>
  <c r="O27" i="3" s="1"/>
  <c r="J28" i="3"/>
  <c r="H30" i="3"/>
  <c r="F31" i="3"/>
  <c r="K30" i="6"/>
  <c r="L30" i="6" s="1"/>
  <c r="M30" i="6" s="1"/>
  <c r="N30" i="6" s="1"/>
  <c r="I31" i="6"/>
  <c r="G29" i="6"/>
  <c r="E30" i="6"/>
  <c r="G30" i="6" l="1"/>
  <c r="E31" i="6"/>
  <c r="J32" i="5"/>
  <c r="H33" i="5"/>
  <c r="H31" i="3"/>
  <c r="F32" i="3"/>
  <c r="K31" i="6"/>
  <c r="L31" i="6" s="1"/>
  <c r="M31" i="6" s="1"/>
  <c r="N31" i="6" s="1"/>
  <c r="I32" i="6"/>
  <c r="L28" i="3"/>
  <c r="M28" i="3" s="1"/>
  <c r="N28" i="3" s="1"/>
  <c r="O28" i="3" s="1"/>
  <c r="J29" i="3"/>
  <c r="N31" i="5"/>
  <c r="O31" i="5" s="1"/>
  <c r="P31" i="5" s="1"/>
  <c r="Q31" i="5" s="1"/>
  <c r="L32" i="5"/>
  <c r="K32" i="6" l="1"/>
  <c r="L32" i="6" s="1"/>
  <c r="M32" i="6" s="1"/>
  <c r="N32" i="6" s="1"/>
  <c r="I33" i="6"/>
  <c r="N32" i="5"/>
  <c r="O32" i="5" s="1"/>
  <c r="P32" i="5" s="1"/>
  <c r="Q32" i="5" s="1"/>
  <c r="L33" i="5"/>
  <c r="J33" i="5"/>
  <c r="H34" i="5"/>
  <c r="L29" i="3"/>
  <c r="M29" i="3" s="1"/>
  <c r="N29" i="3" s="1"/>
  <c r="O29" i="3" s="1"/>
  <c r="J30" i="3"/>
  <c r="H32" i="3"/>
  <c r="F33" i="3"/>
  <c r="G31" i="6"/>
  <c r="E32" i="6"/>
  <c r="N33" i="5" l="1"/>
  <c r="O33" i="5" s="1"/>
  <c r="P33" i="5" s="1"/>
  <c r="Q33" i="5" s="1"/>
  <c r="L34" i="5"/>
  <c r="G32" i="6"/>
  <c r="E33" i="6"/>
  <c r="L30" i="3"/>
  <c r="M30" i="3" s="1"/>
  <c r="N30" i="3" s="1"/>
  <c r="O30" i="3" s="1"/>
  <c r="J31" i="3"/>
  <c r="H33" i="3"/>
  <c r="F34" i="3"/>
  <c r="J34" i="5"/>
  <c r="H35" i="5"/>
  <c r="K33" i="6"/>
  <c r="L33" i="6" s="1"/>
  <c r="M33" i="6" s="1"/>
  <c r="N33" i="6" s="1"/>
  <c r="I34" i="6"/>
  <c r="K34" i="6" l="1"/>
  <c r="L34" i="6" s="1"/>
  <c r="M34" i="6" s="1"/>
  <c r="N34" i="6" s="1"/>
  <c r="I35" i="6"/>
  <c r="G33" i="6"/>
  <c r="E34" i="6"/>
  <c r="H34" i="3"/>
  <c r="F35" i="3"/>
  <c r="J35" i="5"/>
  <c r="H36" i="5"/>
  <c r="L31" i="3"/>
  <c r="M31" i="3" s="1"/>
  <c r="N31" i="3" s="1"/>
  <c r="O31" i="3" s="1"/>
  <c r="J32" i="3"/>
  <c r="N34" i="5"/>
  <c r="O34" i="5" s="1"/>
  <c r="P34" i="5" s="1"/>
  <c r="Q34" i="5" s="1"/>
  <c r="L35" i="5"/>
  <c r="J36" i="5" l="1"/>
  <c r="H37" i="5"/>
  <c r="G34" i="6"/>
  <c r="E35" i="6"/>
  <c r="N35" i="5"/>
  <c r="O35" i="5" s="1"/>
  <c r="P35" i="5" s="1"/>
  <c r="Q35" i="5" s="1"/>
  <c r="L36" i="5"/>
  <c r="L32" i="3"/>
  <c r="M32" i="3" s="1"/>
  <c r="N32" i="3" s="1"/>
  <c r="O32" i="3" s="1"/>
  <c r="J33" i="3"/>
  <c r="H35" i="3"/>
  <c r="F36" i="3"/>
  <c r="K35" i="6"/>
  <c r="L35" i="6" s="1"/>
  <c r="M35" i="6" s="1"/>
  <c r="N35" i="6" s="1"/>
  <c r="I36" i="6"/>
  <c r="L33" i="3" l="1"/>
  <c r="M33" i="3" s="1"/>
  <c r="N33" i="3" s="1"/>
  <c r="O33" i="3" s="1"/>
  <c r="J34" i="3"/>
  <c r="G35" i="6"/>
  <c r="E36" i="6"/>
  <c r="K36" i="6"/>
  <c r="L36" i="6" s="1"/>
  <c r="M36" i="6" s="1"/>
  <c r="N36" i="6" s="1"/>
  <c r="I37" i="6"/>
  <c r="H36" i="3"/>
  <c r="F37" i="3"/>
  <c r="N36" i="5"/>
  <c r="O36" i="5" s="1"/>
  <c r="P36" i="5" s="1"/>
  <c r="Q36" i="5" s="1"/>
  <c r="L37" i="5"/>
  <c r="J37" i="5"/>
  <c r="H38" i="5"/>
  <c r="J38" i="5" l="1"/>
  <c r="H39" i="5"/>
  <c r="G36" i="6"/>
  <c r="E37" i="6"/>
  <c r="H37" i="3"/>
  <c r="F38" i="3"/>
  <c r="N37" i="5"/>
  <c r="O37" i="5" s="1"/>
  <c r="P37" i="5" s="1"/>
  <c r="Q37" i="5" s="1"/>
  <c r="L38" i="5"/>
  <c r="K37" i="6"/>
  <c r="L37" i="6" s="1"/>
  <c r="M37" i="6" s="1"/>
  <c r="N37" i="6" s="1"/>
  <c r="I38" i="6"/>
  <c r="L34" i="3"/>
  <c r="M34" i="3" s="1"/>
  <c r="N34" i="3" s="1"/>
  <c r="O34" i="3" s="1"/>
  <c r="J35" i="3"/>
  <c r="L35" i="3" l="1"/>
  <c r="M35" i="3" s="1"/>
  <c r="N35" i="3" s="1"/>
  <c r="O35" i="3" s="1"/>
  <c r="J36" i="3"/>
  <c r="N38" i="5"/>
  <c r="O38" i="5" s="1"/>
  <c r="P38" i="5" s="1"/>
  <c r="Q38" i="5" s="1"/>
  <c r="L39" i="5"/>
  <c r="G37" i="6"/>
  <c r="E38" i="6"/>
  <c r="K38" i="6"/>
  <c r="L38" i="6" s="1"/>
  <c r="M38" i="6" s="1"/>
  <c r="N38" i="6" s="1"/>
  <c r="I39" i="6"/>
  <c r="H38" i="3"/>
  <c r="F39" i="3"/>
  <c r="J39" i="5"/>
  <c r="H40" i="5"/>
  <c r="J40" i="5" l="1"/>
  <c r="H41" i="5"/>
  <c r="K39" i="6"/>
  <c r="L39" i="6" s="1"/>
  <c r="M39" i="6" s="1"/>
  <c r="N39" i="6" s="1"/>
  <c r="I40" i="6"/>
  <c r="N39" i="5"/>
  <c r="O39" i="5" s="1"/>
  <c r="P39" i="5" s="1"/>
  <c r="Q39" i="5" s="1"/>
  <c r="L40" i="5"/>
  <c r="H39" i="3"/>
  <c r="F40" i="3"/>
  <c r="G38" i="6"/>
  <c r="E39" i="6"/>
  <c r="L36" i="3"/>
  <c r="M36" i="3" s="1"/>
  <c r="N36" i="3" s="1"/>
  <c r="O36" i="3" s="1"/>
  <c r="J37" i="3"/>
  <c r="H40" i="3" l="1"/>
  <c r="F41" i="3"/>
  <c r="G39" i="6"/>
  <c r="E40" i="6"/>
  <c r="N40" i="5"/>
  <c r="O40" i="5" s="1"/>
  <c r="P40" i="5" s="1"/>
  <c r="Q40" i="5" s="1"/>
  <c r="L41" i="5"/>
  <c r="J41" i="5"/>
  <c r="H42" i="5"/>
  <c r="L37" i="3"/>
  <c r="M37" i="3" s="1"/>
  <c r="N37" i="3" s="1"/>
  <c r="O37" i="3" s="1"/>
  <c r="J38" i="3"/>
  <c r="K40" i="6"/>
  <c r="L40" i="6" s="1"/>
  <c r="M40" i="6" s="1"/>
  <c r="N40" i="6" s="1"/>
  <c r="I41" i="6"/>
  <c r="J42" i="5" l="1"/>
  <c r="H43" i="5"/>
  <c r="G40" i="6"/>
  <c r="E41" i="6"/>
  <c r="L38" i="3"/>
  <c r="M38" i="3" s="1"/>
  <c r="N38" i="3" s="1"/>
  <c r="O38" i="3" s="1"/>
  <c r="J39" i="3"/>
  <c r="N41" i="5"/>
  <c r="O41" i="5" s="1"/>
  <c r="P41" i="5" s="1"/>
  <c r="Q41" i="5" s="1"/>
  <c r="L42" i="5"/>
  <c r="H41" i="3"/>
  <c r="F42" i="3"/>
  <c r="K41" i="6"/>
  <c r="L41" i="6" s="1"/>
  <c r="M41" i="6" s="1"/>
  <c r="N41" i="6" s="1"/>
  <c r="I42" i="6"/>
  <c r="K42" i="6" l="1"/>
  <c r="L42" i="6" s="1"/>
  <c r="M42" i="6" s="1"/>
  <c r="N42" i="6" s="1"/>
  <c r="I43" i="6"/>
  <c r="N42" i="5"/>
  <c r="O42" i="5" s="1"/>
  <c r="P42" i="5" s="1"/>
  <c r="Q42" i="5" s="1"/>
  <c r="L43" i="5"/>
  <c r="G41" i="6"/>
  <c r="E42" i="6"/>
  <c r="H42" i="3"/>
  <c r="F43" i="3"/>
  <c r="L39" i="3"/>
  <c r="M39" i="3" s="1"/>
  <c r="N39" i="3" s="1"/>
  <c r="O39" i="3" s="1"/>
  <c r="J40" i="3"/>
  <c r="J43" i="5"/>
  <c r="H44" i="5"/>
  <c r="H43" i="3" l="1"/>
  <c r="F44" i="3"/>
  <c r="N43" i="5"/>
  <c r="O43" i="5" s="1"/>
  <c r="P43" i="5" s="1"/>
  <c r="Q43" i="5" s="1"/>
  <c r="L44" i="5"/>
  <c r="J44" i="5"/>
  <c r="H45" i="5"/>
  <c r="L40" i="3"/>
  <c r="M40" i="3" s="1"/>
  <c r="N40" i="3" s="1"/>
  <c r="O40" i="3" s="1"/>
  <c r="J41" i="3"/>
  <c r="G42" i="6"/>
  <c r="E43" i="6"/>
  <c r="K43" i="6"/>
  <c r="L43" i="6" s="1"/>
  <c r="M43" i="6" s="1"/>
  <c r="N43" i="6" s="1"/>
  <c r="I44" i="6"/>
  <c r="L41" i="3" l="1"/>
  <c r="M41" i="3" s="1"/>
  <c r="N41" i="3" s="1"/>
  <c r="O41" i="3" s="1"/>
  <c r="J42" i="3"/>
  <c r="K44" i="6"/>
  <c r="L44" i="6" s="1"/>
  <c r="M44" i="6" s="1"/>
  <c r="N44" i="6" s="1"/>
  <c r="I45" i="6"/>
  <c r="N44" i="5"/>
  <c r="O44" i="5" s="1"/>
  <c r="P44" i="5" s="1"/>
  <c r="Q44" i="5" s="1"/>
  <c r="L45" i="5"/>
  <c r="G43" i="6"/>
  <c r="E44" i="6"/>
  <c r="H44" i="3"/>
  <c r="F45" i="3"/>
  <c r="J45" i="5"/>
  <c r="H46" i="5"/>
  <c r="G44" i="6" l="1"/>
  <c r="E45" i="6"/>
  <c r="K45" i="6"/>
  <c r="L45" i="6" s="1"/>
  <c r="M45" i="6" s="1"/>
  <c r="N45" i="6" s="1"/>
  <c r="I46" i="6"/>
  <c r="H45" i="3"/>
  <c r="F46" i="3"/>
  <c r="N45" i="5"/>
  <c r="O45" i="5" s="1"/>
  <c r="P45" i="5" s="1"/>
  <c r="Q45" i="5" s="1"/>
  <c r="L46" i="5"/>
  <c r="L42" i="3"/>
  <c r="M42" i="3" s="1"/>
  <c r="N42" i="3" s="1"/>
  <c r="O42" i="3" s="1"/>
  <c r="J43" i="3"/>
  <c r="J46" i="5"/>
  <c r="H47" i="5"/>
  <c r="J47" i="5" l="1"/>
  <c r="H48" i="5"/>
  <c r="K46" i="6"/>
  <c r="L46" i="6" s="1"/>
  <c r="M46" i="6" s="1"/>
  <c r="N46" i="6" s="1"/>
  <c r="I47" i="6"/>
  <c r="N46" i="5"/>
  <c r="O46" i="5" s="1"/>
  <c r="P46" i="5" s="1"/>
  <c r="Q46" i="5" s="1"/>
  <c r="L47" i="5"/>
  <c r="L43" i="3"/>
  <c r="M43" i="3" s="1"/>
  <c r="N43" i="3" s="1"/>
  <c r="O43" i="3" s="1"/>
  <c r="J44" i="3"/>
  <c r="H46" i="3"/>
  <c r="F47" i="3"/>
  <c r="G45" i="6"/>
  <c r="E46" i="6"/>
  <c r="G46" i="6" l="1"/>
  <c r="E47" i="6"/>
  <c r="K47" i="6"/>
  <c r="L47" i="6" s="1"/>
  <c r="M47" i="6" s="1"/>
  <c r="N47" i="6" s="1"/>
  <c r="I48" i="6"/>
  <c r="H47" i="3"/>
  <c r="F48" i="3"/>
  <c r="N47" i="5"/>
  <c r="O47" i="5" s="1"/>
  <c r="P47" i="5" s="1"/>
  <c r="Q47" i="5" s="1"/>
  <c r="L48" i="5"/>
  <c r="J48" i="5"/>
  <c r="H49" i="5"/>
  <c r="L44" i="3"/>
  <c r="M44" i="3" s="1"/>
  <c r="N44" i="3" s="1"/>
  <c r="O44" i="3" s="1"/>
  <c r="J45" i="3"/>
  <c r="N48" i="5" l="1"/>
  <c r="O48" i="5" s="1"/>
  <c r="P48" i="5" s="1"/>
  <c r="Q48" i="5" s="1"/>
  <c r="L49" i="5"/>
  <c r="H48" i="3"/>
  <c r="F49" i="3"/>
  <c r="G47" i="6"/>
  <c r="E48" i="6"/>
  <c r="L45" i="3"/>
  <c r="M45" i="3" s="1"/>
  <c r="N45" i="3" s="1"/>
  <c r="O45" i="3" s="1"/>
  <c r="J46" i="3"/>
  <c r="K48" i="6"/>
  <c r="L48" i="6" s="1"/>
  <c r="M48" i="6" s="1"/>
  <c r="N48" i="6" s="1"/>
  <c r="I49" i="6"/>
  <c r="J49" i="5"/>
  <c r="H50" i="5"/>
  <c r="J50" i="5" l="1"/>
  <c r="H51" i="5"/>
  <c r="H49" i="3"/>
  <c r="F50" i="3"/>
  <c r="K49" i="6"/>
  <c r="L49" i="6" s="1"/>
  <c r="M49" i="6" s="1"/>
  <c r="N49" i="6" s="1"/>
  <c r="I50" i="6"/>
  <c r="G48" i="6"/>
  <c r="E49" i="6"/>
  <c r="N49" i="5"/>
  <c r="O49" i="5" s="1"/>
  <c r="P49" i="5" s="1"/>
  <c r="Q49" i="5" s="1"/>
  <c r="L50" i="5"/>
  <c r="L46" i="3"/>
  <c r="M46" i="3" s="1"/>
  <c r="N46" i="3" s="1"/>
  <c r="O46" i="3" s="1"/>
  <c r="J47" i="3"/>
  <c r="G49" i="6" l="1"/>
  <c r="E50" i="6"/>
  <c r="N50" i="5"/>
  <c r="O50" i="5" s="1"/>
  <c r="P50" i="5" s="1"/>
  <c r="Q50" i="5" s="1"/>
  <c r="L51" i="5"/>
  <c r="K50" i="6"/>
  <c r="L50" i="6" s="1"/>
  <c r="M50" i="6" s="1"/>
  <c r="N50" i="6" s="1"/>
  <c r="I51" i="6"/>
  <c r="J51" i="5"/>
  <c r="H52" i="5"/>
  <c r="L47" i="3"/>
  <c r="M47" i="3" s="1"/>
  <c r="N47" i="3" s="1"/>
  <c r="O47" i="3" s="1"/>
  <c r="J48" i="3"/>
  <c r="H50" i="3"/>
  <c r="F51" i="3"/>
  <c r="H51" i="3" l="1"/>
  <c r="F52" i="3"/>
  <c r="J52" i="5"/>
  <c r="H53" i="5"/>
  <c r="N51" i="5"/>
  <c r="O51" i="5" s="1"/>
  <c r="P51" i="5" s="1"/>
  <c r="Q51" i="5" s="1"/>
  <c r="L52" i="5"/>
  <c r="L48" i="3"/>
  <c r="M48" i="3" s="1"/>
  <c r="N48" i="3" s="1"/>
  <c r="O48" i="3" s="1"/>
  <c r="J49" i="3"/>
  <c r="K51" i="6"/>
  <c r="L51" i="6" s="1"/>
  <c r="M51" i="6" s="1"/>
  <c r="N51" i="6" s="1"/>
  <c r="I52" i="6"/>
  <c r="G50" i="6"/>
  <c r="E51" i="6"/>
  <c r="L49" i="3" l="1"/>
  <c r="M49" i="3" s="1"/>
  <c r="N49" i="3" s="1"/>
  <c r="O49" i="3" s="1"/>
  <c r="J50" i="3"/>
  <c r="K52" i="6"/>
  <c r="L52" i="6" s="1"/>
  <c r="M52" i="6" s="1"/>
  <c r="N52" i="6" s="1"/>
  <c r="I53" i="6"/>
  <c r="N52" i="5"/>
  <c r="O52" i="5" s="1"/>
  <c r="P52" i="5" s="1"/>
  <c r="Q52" i="5" s="1"/>
  <c r="L53" i="5"/>
  <c r="H52" i="3"/>
  <c r="F53" i="3"/>
  <c r="G51" i="6"/>
  <c r="E52" i="6"/>
  <c r="J53" i="5"/>
  <c r="H54" i="5"/>
  <c r="H53" i="3" l="1"/>
  <c r="F54" i="3"/>
  <c r="K53" i="6"/>
  <c r="L53" i="6" s="1"/>
  <c r="M53" i="6" s="1"/>
  <c r="N53" i="6" s="1"/>
  <c r="I54" i="6"/>
  <c r="G52" i="6"/>
  <c r="E53" i="6"/>
  <c r="N53" i="5"/>
  <c r="O53" i="5" s="1"/>
  <c r="P53" i="5" s="1"/>
  <c r="Q53" i="5" s="1"/>
  <c r="L54" i="5"/>
  <c r="L50" i="3"/>
  <c r="M50" i="3" s="1"/>
  <c r="N50" i="3" s="1"/>
  <c r="O50" i="3" s="1"/>
  <c r="J51" i="3"/>
  <c r="J54" i="5"/>
  <c r="H55" i="5"/>
  <c r="K54" i="6" l="1"/>
  <c r="L54" i="6" s="1"/>
  <c r="M54" i="6" s="1"/>
  <c r="N54" i="6" s="1"/>
  <c r="I55" i="6"/>
  <c r="N54" i="5"/>
  <c r="O54" i="5" s="1"/>
  <c r="P54" i="5" s="1"/>
  <c r="Q54" i="5" s="1"/>
  <c r="L55" i="5"/>
  <c r="G53" i="6"/>
  <c r="E54" i="6"/>
  <c r="H54" i="3"/>
  <c r="F55" i="3"/>
  <c r="J55" i="5"/>
  <c r="H56" i="5"/>
  <c r="L51" i="3"/>
  <c r="M51" i="3" s="1"/>
  <c r="N51" i="3" s="1"/>
  <c r="O51" i="3" s="1"/>
  <c r="J52" i="3"/>
  <c r="H55" i="3" l="1"/>
  <c r="F56" i="3"/>
  <c r="N55" i="5"/>
  <c r="O55" i="5" s="1"/>
  <c r="P55" i="5" s="1"/>
  <c r="Q55" i="5" s="1"/>
  <c r="L56" i="5"/>
  <c r="L52" i="3"/>
  <c r="M52" i="3" s="1"/>
  <c r="N52" i="3" s="1"/>
  <c r="O52" i="3" s="1"/>
  <c r="J53" i="3"/>
  <c r="J56" i="5"/>
  <c r="H57" i="5"/>
  <c r="G54" i="6"/>
  <c r="E55" i="6"/>
  <c r="K55" i="6"/>
  <c r="L55" i="6" s="1"/>
  <c r="M55" i="6" s="1"/>
  <c r="N55" i="6" s="1"/>
  <c r="I56" i="6"/>
  <c r="K56" i="6" l="1"/>
  <c r="L56" i="6" s="1"/>
  <c r="M56" i="6" s="1"/>
  <c r="N56" i="6" s="1"/>
  <c r="I57" i="6"/>
  <c r="J57" i="5"/>
  <c r="H58" i="5"/>
  <c r="G55" i="6"/>
  <c r="E56" i="6"/>
  <c r="L53" i="3"/>
  <c r="M53" i="3" s="1"/>
  <c r="N53" i="3" s="1"/>
  <c r="O53" i="3" s="1"/>
  <c r="J54" i="3"/>
  <c r="H56" i="3"/>
  <c r="F57" i="3"/>
  <c r="N56" i="5"/>
  <c r="O56" i="5" s="1"/>
  <c r="P56" i="5" s="1"/>
  <c r="Q56" i="5" s="1"/>
  <c r="L57" i="5"/>
  <c r="N57" i="5" l="1"/>
  <c r="O57" i="5" s="1"/>
  <c r="P57" i="5" s="1"/>
  <c r="Q57" i="5" s="1"/>
  <c r="L58" i="5"/>
  <c r="L54" i="3"/>
  <c r="M54" i="3" s="1"/>
  <c r="N54" i="3" s="1"/>
  <c r="O54" i="3" s="1"/>
  <c r="J55" i="3"/>
  <c r="J58" i="5"/>
  <c r="H59" i="5"/>
  <c r="H57" i="3"/>
  <c r="F58" i="3"/>
  <c r="G56" i="6"/>
  <c r="E57" i="6"/>
  <c r="K57" i="6"/>
  <c r="L57" i="6" s="1"/>
  <c r="M57" i="6" s="1"/>
  <c r="N57" i="6" s="1"/>
  <c r="I58" i="6"/>
  <c r="H58" i="3" l="1"/>
  <c r="F59" i="3"/>
  <c r="G57" i="6"/>
  <c r="E58" i="6"/>
  <c r="J59" i="5"/>
  <c r="H60" i="5"/>
  <c r="N58" i="5"/>
  <c r="O58" i="5" s="1"/>
  <c r="P58" i="5" s="1"/>
  <c r="Q58" i="5" s="1"/>
  <c r="L59" i="5"/>
  <c r="K58" i="6"/>
  <c r="L58" i="6" s="1"/>
  <c r="M58" i="6" s="1"/>
  <c r="N58" i="6" s="1"/>
  <c r="I59" i="6"/>
  <c r="L55" i="3"/>
  <c r="M55" i="3" s="1"/>
  <c r="N55" i="3" s="1"/>
  <c r="O55" i="3" s="1"/>
  <c r="J56" i="3"/>
  <c r="L56" i="3" l="1"/>
  <c r="M56" i="3" s="1"/>
  <c r="N56" i="3" s="1"/>
  <c r="O56" i="3" s="1"/>
  <c r="J57" i="3"/>
  <c r="N59" i="5"/>
  <c r="O59" i="5" s="1"/>
  <c r="P59" i="5" s="1"/>
  <c r="Q59" i="5" s="1"/>
  <c r="L60" i="5"/>
  <c r="G58" i="6"/>
  <c r="E59" i="6"/>
  <c r="K59" i="6"/>
  <c r="L59" i="6" s="1"/>
  <c r="M59" i="6" s="1"/>
  <c r="N59" i="6" s="1"/>
  <c r="I60" i="6"/>
  <c r="H59" i="3"/>
  <c r="F60" i="3"/>
  <c r="J60" i="5"/>
  <c r="H61" i="5"/>
  <c r="N60" i="5" l="1"/>
  <c r="O60" i="5" s="1"/>
  <c r="P60" i="5" s="1"/>
  <c r="Q60" i="5" s="1"/>
  <c r="L61" i="5"/>
  <c r="J61" i="5"/>
  <c r="H62" i="5"/>
  <c r="G59" i="6"/>
  <c r="E60" i="6"/>
  <c r="L57" i="3"/>
  <c r="M57" i="3" s="1"/>
  <c r="N57" i="3" s="1"/>
  <c r="O57" i="3" s="1"/>
  <c r="J58" i="3"/>
  <c r="K60" i="6"/>
  <c r="L60" i="6" s="1"/>
  <c r="M60" i="6" s="1"/>
  <c r="N60" i="6" s="1"/>
  <c r="I61" i="6"/>
  <c r="H60" i="3"/>
  <c r="F61" i="3"/>
  <c r="L58" i="3" l="1"/>
  <c r="M58" i="3" s="1"/>
  <c r="N58" i="3" s="1"/>
  <c r="O58" i="3" s="1"/>
  <c r="J59" i="3"/>
  <c r="G60" i="6"/>
  <c r="E61" i="6"/>
  <c r="N61" i="5"/>
  <c r="O61" i="5" s="1"/>
  <c r="P61" i="5" s="1"/>
  <c r="Q61" i="5" s="1"/>
  <c r="L62" i="5"/>
  <c r="H61" i="3"/>
  <c r="F62" i="3"/>
  <c r="H62" i="3" s="1"/>
  <c r="J62" i="5"/>
  <c r="H63" i="5"/>
  <c r="K61" i="6"/>
  <c r="L61" i="6" s="1"/>
  <c r="M61" i="6" s="1"/>
  <c r="N61" i="6" s="1"/>
  <c r="I62" i="6"/>
  <c r="K62" i="6" l="1"/>
  <c r="L62" i="6" s="1"/>
  <c r="M62" i="6" s="1"/>
  <c r="N62" i="6" s="1"/>
  <c r="I63" i="6"/>
  <c r="K63" i="6" s="1"/>
  <c r="L63" i="6" s="1"/>
  <c r="M63" i="6" s="1"/>
  <c r="N63" i="6" s="1"/>
  <c r="L59" i="3"/>
  <c r="M59" i="3" s="1"/>
  <c r="N59" i="3" s="1"/>
  <c r="O59" i="3" s="1"/>
  <c r="J60" i="3"/>
  <c r="G61" i="6"/>
  <c r="E62" i="6"/>
  <c r="J63" i="5"/>
  <c r="H64" i="5"/>
  <c r="N62" i="5"/>
  <c r="O62" i="5" s="1"/>
  <c r="P62" i="5" s="1"/>
  <c r="Q62" i="5" s="1"/>
  <c r="L63" i="5"/>
  <c r="L60" i="3" l="1"/>
  <c r="M60" i="3" s="1"/>
  <c r="N60" i="3" s="1"/>
  <c r="O60" i="3" s="1"/>
  <c r="J61" i="3"/>
  <c r="J64" i="5"/>
  <c r="J66" i="5" s="1"/>
  <c r="H66" i="5"/>
  <c r="N63" i="5"/>
  <c r="O63" i="5" s="1"/>
  <c r="P63" i="5" s="1"/>
  <c r="Q63" i="5" s="1"/>
  <c r="L64" i="5"/>
  <c r="G62" i="6"/>
  <c r="E63" i="6"/>
  <c r="G63" i="6" s="1"/>
  <c r="L61" i="3" l="1"/>
  <c r="M61" i="3" s="1"/>
  <c r="N61" i="3" s="1"/>
  <c r="O61" i="3" s="1"/>
  <c r="J62" i="3"/>
  <c r="L62" i="3" s="1"/>
  <c r="M62" i="3" s="1"/>
  <c r="N62" i="3" s="1"/>
  <c r="N64" i="5"/>
  <c r="L66" i="5"/>
  <c r="O64" i="5" l="1"/>
  <c r="N66" i="5"/>
  <c r="O62" i="3"/>
  <c r="B7" i="1"/>
  <c r="P64" i="5" l="1"/>
  <c r="O66" i="5"/>
  <c r="Q64" i="5" l="1"/>
  <c r="Q66" i="5" s="1"/>
  <c r="P66" i="5"/>
  <c r="P71" i="5" l="1"/>
  <c r="S71" i="5" s="1"/>
  <c r="P70" i="5"/>
  <c r="S70" i="5" s="1"/>
  <c r="P69" i="5"/>
  <c r="S69" i="5" s="1"/>
  <c r="P68" i="5"/>
  <c r="S68" i="5" s="1"/>
  <c r="P67" i="5"/>
  <c r="S67" i="5" s="1"/>
  <c r="Q71" i="5"/>
  <c r="Q70" i="5"/>
  <c r="Q69" i="5"/>
  <c r="Q68" i="5"/>
  <c r="Q67" i="5"/>
</calcChain>
</file>

<file path=xl/sharedStrings.xml><?xml version="1.0" encoding="utf-8"?>
<sst xmlns="http://schemas.openxmlformats.org/spreadsheetml/2006/main" count="66" uniqueCount="51">
  <si>
    <t>Transactions per Day</t>
  </si>
  <si>
    <t>Average Basket Size</t>
  </si>
  <si>
    <t>Store Net Profit</t>
  </si>
  <si>
    <t>Ideal Cart Fleet</t>
  </si>
  <si>
    <t>Cart Loss Scenario Fleet Size</t>
  </si>
  <si>
    <t>Sales Lost</t>
  </si>
  <si>
    <t>Percent of Fleet Lost</t>
  </si>
  <si>
    <t>Transactions</t>
  </si>
  <si>
    <t>per 15 minutes</t>
  </si>
  <si>
    <t>Time of Day</t>
  </si>
  <si>
    <t>Transaction Allocation %</t>
  </si>
  <si>
    <t>Transaction Count</t>
  </si>
  <si>
    <t>Rounded up Transaction Count</t>
  </si>
  <si>
    <t>Ideal Fleet Size: New Carts In Use</t>
  </si>
  <si>
    <t>Ideal Fleet Size: Carts in Trip</t>
  </si>
  <si>
    <t>Ideal Fleet Size: Carts Returned</t>
  </si>
  <si>
    <t>Ideal Fleet Size: Carts Available</t>
  </si>
  <si>
    <t>Theft Scenario: New Carts In Use</t>
  </si>
  <si>
    <t>Theft Scenario: Carts in Trip</t>
  </si>
  <si>
    <t>Theft Scenario: Carts Returned</t>
  </si>
  <si>
    <t>Theft Scenario: Carts Available</t>
  </si>
  <si>
    <t>Transactions Lost</t>
  </si>
  <si>
    <t>Profit Lost</t>
  </si>
  <si>
    <t>No Cart Theft</t>
  </si>
  <si>
    <t>Cart Theft</t>
  </si>
  <si>
    <t>Time</t>
  </si>
  <si>
    <t>% spread</t>
  </si>
  <si>
    <t>Transactions 2.0</t>
  </si>
  <si>
    <t>Roundup</t>
  </si>
  <si>
    <t>New Carts In Use</t>
  </si>
  <si>
    <t>Carts in Trip</t>
  </si>
  <si>
    <t>Carts Returned</t>
  </si>
  <si>
    <t>Carts Available</t>
  </si>
  <si>
    <t>Values</t>
  </si>
  <si>
    <t>ideal cart count&gt;</t>
  </si>
  <si>
    <t>Day</t>
  </si>
  <si>
    <t>% sales lost</t>
  </si>
  <si>
    <t>Week</t>
  </si>
  <si>
    <t>Month</t>
  </si>
  <si>
    <t>Quarter</t>
  </si>
  <si>
    <t>Half</t>
  </si>
  <si>
    <t>Full Year</t>
  </si>
  <si>
    <t>Rounded up Transactions</t>
  </si>
  <si>
    <t>Full Fleet: New Carts in Use</t>
  </si>
  <si>
    <t>Full Fleet: Carts in Trip</t>
  </si>
  <si>
    <t>Full Fleet: Carts Returned</t>
  </si>
  <si>
    <t>Full Fleet: Carts Available</t>
  </si>
  <si>
    <t>Half Fleet: New Carts in Use</t>
  </si>
  <si>
    <t>Half Fleet: Carts in Trip</t>
  </si>
  <si>
    <t>Half Fleet: Carts Returned</t>
  </si>
  <si>
    <t>Half Fleet: Carts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</si>
</sst>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2" x14ac:knownFonts="1">
    <font>
      <sz val="10"/>
      <color rgb="FF000000"/>
      <name val="Arial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theme="6"/>
        <bgColor theme="6"/>
      </patternFill>
    </fill>
    <fill>
      <patternFill patternType="solid">
        <fgColor theme="5"/>
        <bgColor theme="5"/>
      </patternFill>
    </fill>
  </fills>
  <borders count="19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34A853"/>
      </left>
      <right style="thin">
        <color rgb="FF34A853"/>
      </right>
      <top style="thin">
        <color rgb="FF34A853"/>
      </top>
      <bottom style="thin">
        <color rgb="FF34A853"/>
      </bottom>
      <diagonal/>
    </border>
    <border>
      <left style="thin">
        <color rgb="FFFBBC04"/>
      </left>
      <right style="thin">
        <color rgb="FFFBBC04"/>
      </right>
      <top style="thin">
        <color rgb="FFFBBC04"/>
      </top>
      <bottom style="thin">
        <color rgb="FFFBBC04"/>
      </bottom>
      <diagonal/>
    </border>
    <border>
      <left style="thin">
        <color rgb="FFEA4335"/>
      </left>
      <right style="thin">
        <color rgb="FFEA4335"/>
      </right>
      <top style="thin">
        <color rgb="FFEA4335"/>
      </top>
      <bottom style="thin">
        <color rgb="FFEA4335"/>
      </bottom>
      <diagonal/>
    </border>
    <border>
      <left style="thin">
        <color rgb="FFEA4335"/>
      </left>
      <right style="thin">
        <color rgb="FF284E3F"/>
      </right>
      <top style="thin">
        <color rgb="FFEA4335"/>
      </top>
      <bottom style="thin">
        <color rgb="FFEA4335"/>
      </bottom>
      <diagonal/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34A853"/>
      </left>
      <right style="thin">
        <color rgb="FF34A853"/>
      </right>
      <top style="thin">
        <color rgb="FF34A853"/>
      </top>
      <bottom style="thin">
        <color rgb="FF284E3F"/>
      </bottom>
      <diagonal/>
    </border>
    <border>
      <left style="thin">
        <color rgb="FFFBBC04"/>
      </left>
      <right style="thin">
        <color rgb="FFFBBC04"/>
      </right>
      <top style="thin">
        <color rgb="FFFBBC04"/>
      </top>
      <bottom style="thin">
        <color rgb="FF284E3F"/>
      </bottom>
      <diagonal/>
    </border>
    <border>
      <left style="thin">
        <color rgb="FFEA4335"/>
      </left>
      <right style="thin">
        <color rgb="FFEA4335"/>
      </right>
      <top style="thin">
        <color rgb="FFEA4335"/>
      </top>
      <bottom style="thin">
        <color rgb="FF284E3F"/>
      </bottom>
      <diagonal/>
    </border>
    <border>
      <left style="thin">
        <color rgb="FFEA4335"/>
      </left>
      <right style="thin">
        <color rgb="FF284E3F"/>
      </right>
      <top style="thin">
        <color rgb="FFEA4335"/>
      </top>
      <bottom style="thin">
        <color rgb="FF284E3F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4" fontId="1" fillId="0" borderId="0" xfId="0" applyNumberFormat="1" applyFont="1"/>
    <xf numFmtId="9" fontId="1" fillId="0" borderId="0" xfId="0" applyNumberFormat="1" applyFont="1"/>
    <xf numFmtId="10" fontId="1" fillId="0" borderId="0" xfId="0" applyNumberFormat="1" applyFont="1"/>
    <xf numFmtId="18" fontId="1" fillId="0" borderId="0" xfId="0" applyNumberFormat="1" applyFont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9" fontId="1" fillId="0" borderId="4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44" fontId="1" fillId="4" borderId="8" xfId="0" applyNumberFormat="1" applyFont="1" applyFill="1" applyBorder="1" applyAlignment="1">
      <alignment vertical="center"/>
    </xf>
    <xf numFmtId="44" fontId="1" fillId="4" borderId="9" xfId="0" applyNumberFormat="1" applyFont="1" applyFill="1" applyBorder="1" applyAlignment="1">
      <alignment vertical="center"/>
    </xf>
    <xf numFmtId="19" fontId="1" fillId="0" borderId="10" xfId="0" applyNumberFormat="1" applyFont="1" applyBorder="1" applyAlignment="1">
      <alignment vertical="center"/>
    </xf>
    <xf numFmtId="10" fontId="1" fillId="0" borderId="11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9" fontId="1" fillId="0" borderId="12" xfId="0" applyNumberFormat="1" applyFont="1" applyBorder="1" applyAlignment="1">
      <alignment vertical="center"/>
    </xf>
    <xf numFmtId="10" fontId="1" fillId="0" borderId="13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4" borderId="16" xfId="0" applyFont="1" applyFill="1" applyBorder="1" applyAlignment="1">
      <alignment vertical="center"/>
    </xf>
    <xf numFmtId="44" fontId="1" fillId="4" borderId="16" xfId="0" applyNumberFormat="1" applyFont="1" applyFill="1" applyBorder="1" applyAlignment="1">
      <alignment vertical="center"/>
    </xf>
    <xf numFmtId="44" fontId="1" fillId="4" borderId="17" xfId="0" applyNumberFormat="1" applyFont="1" applyFill="1" applyBorder="1" applyAlignment="1">
      <alignment vertical="center"/>
    </xf>
    <xf numFmtId="0" fontId="1" fillId="2" borderId="18" xfId="0" applyFont="1" applyFill="1" applyBorder="1"/>
    <xf numFmtId="44" fontId="1" fillId="2" borderId="18" xfId="0" applyNumberFormat="1" applyFont="1" applyFill="1" applyBorder="1"/>
    <xf numFmtId="20" fontId="1" fillId="0" borderId="0" xfId="0" applyNumberFormat="1" applyFont="1"/>
    <xf numFmtId="19" fontId="1" fillId="0" borderId="0" xfId="0" applyNumberFormat="1" applyFont="1"/>
    <xf numFmtId="0" fontId="1" fillId="0" borderId="0" xfId="0" applyFont="1"/>
    <xf numFmtId="0" fontId="0" fillId="0" borderId="0" xfId="0"/>
  </cellXfs>
  <cellStyles count="1">
    <cellStyle name="Normal" xfId="0" builtinId="0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Comparison Table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Ideal Fleet Size: Carts Available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'Comparison Table'!$A$2:$A$62</c:f>
              <c:numCache>
                <c:formatCode>h:mm:ss\ AM/PM</c:formatCode>
                <c:ptCount val="61"/>
                <c:pt idx="0">
                  <c:v>0.29166666666666669</c:v>
                </c:pt>
                <c:pt idx="1">
                  <c:v>0.30208333333333331</c:v>
                </c:pt>
                <c:pt idx="2">
                  <c:v>0.3125</c:v>
                </c:pt>
                <c:pt idx="3">
                  <c:v>0.32291666666666669</c:v>
                </c:pt>
                <c:pt idx="4">
                  <c:v>0.33333333333333331</c:v>
                </c:pt>
                <c:pt idx="5">
                  <c:v>0.34375</c:v>
                </c:pt>
                <c:pt idx="6">
                  <c:v>0.35416666666666669</c:v>
                </c:pt>
                <c:pt idx="7">
                  <c:v>0.36458333333333331</c:v>
                </c:pt>
                <c:pt idx="8">
                  <c:v>0.375</c:v>
                </c:pt>
                <c:pt idx="9">
                  <c:v>0.38541666666666669</c:v>
                </c:pt>
                <c:pt idx="10">
                  <c:v>0.39583333333333331</c:v>
                </c:pt>
                <c:pt idx="11">
                  <c:v>0.40625</c:v>
                </c:pt>
                <c:pt idx="12">
                  <c:v>0.41666666666666669</c:v>
                </c:pt>
                <c:pt idx="13">
                  <c:v>0.42708333333333331</c:v>
                </c:pt>
                <c:pt idx="14">
                  <c:v>0.4375</c:v>
                </c:pt>
                <c:pt idx="15">
                  <c:v>0.44791666666666669</c:v>
                </c:pt>
                <c:pt idx="16">
                  <c:v>0.45833333333333331</c:v>
                </c:pt>
                <c:pt idx="17">
                  <c:v>0.46875</c:v>
                </c:pt>
                <c:pt idx="18">
                  <c:v>0.47916666666666669</c:v>
                </c:pt>
                <c:pt idx="19">
                  <c:v>0.48958333333333331</c:v>
                </c:pt>
                <c:pt idx="20">
                  <c:v>0.5</c:v>
                </c:pt>
                <c:pt idx="21">
                  <c:v>0.51041666666666663</c:v>
                </c:pt>
                <c:pt idx="22">
                  <c:v>0.52083333333333337</c:v>
                </c:pt>
                <c:pt idx="23">
                  <c:v>0.53125</c:v>
                </c:pt>
                <c:pt idx="24">
                  <c:v>0.54166666666666663</c:v>
                </c:pt>
                <c:pt idx="25">
                  <c:v>0.55208333333333337</c:v>
                </c:pt>
                <c:pt idx="26">
                  <c:v>0.5625</c:v>
                </c:pt>
                <c:pt idx="27">
                  <c:v>0.57291666666666663</c:v>
                </c:pt>
                <c:pt idx="28">
                  <c:v>0.58333333333333337</c:v>
                </c:pt>
                <c:pt idx="29">
                  <c:v>0.59375</c:v>
                </c:pt>
                <c:pt idx="30">
                  <c:v>0.60416666666666663</c:v>
                </c:pt>
                <c:pt idx="31">
                  <c:v>0.61458333333333337</c:v>
                </c:pt>
                <c:pt idx="32">
                  <c:v>0.625</c:v>
                </c:pt>
                <c:pt idx="33">
                  <c:v>0.63541666666666663</c:v>
                </c:pt>
                <c:pt idx="34">
                  <c:v>0.64583333333333337</c:v>
                </c:pt>
                <c:pt idx="35">
                  <c:v>0.65625</c:v>
                </c:pt>
                <c:pt idx="36">
                  <c:v>0.66666666666666663</c:v>
                </c:pt>
                <c:pt idx="37">
                  <c:v>0.67708333333333337</c:v>
                </c:pt>
                <c:pt idx="38">
                  <c:v>0.6875</c:v>
                </c:pt>
                <c:pt idx="39">
                  <c:v>0.69791666666666663</c:v>
                </c:pt>
                <c:pt idx="40">
                  <c:v>0.70833333333333337</c:v>
                </c:pt>
                <c:pt idx="41">
                  <c:v>0.71875</c:v>
                </c:pt>
                <c:pt idx="42">
                  <c:v>0.72916666666666663</c:v>
                </c:pt>
                <c:pt idx="43">
                  <c:v>0.73958333333333337</c:v>
                </c:pt>
                <c:pt idx="44">
                  <c:v>0.75</c:v>
                </c:pt>
                <c:pt idx="45">
                  <c:v>0.76041666666666663</c:v>
                </c:pt>
                <c:pt idx="46">
                  <c:v>0.77083333333333337</c:v>
                </c:pt>
                <c:pt idx="47">
                  <c:v>0.78125</c:v>
                </c:pt>
                <c:pt idx="48">
                  <c:v>0.79166666666666663</c:v>
                </c:pt>
                <c:pt idx="49">
                  <c:v>0.80208333333333337</c:v>
                </c:pt>
                <c:pt idx="50">
                  <c:v>0.8125</c:v>
                </c:pt>
                <c:pt idx="51">
                  <c:v>0.82291666666666663</c:v>
                </c:pt>
                <c:pt idx="52">
                  <c:v>0.83333333333333337</c:v>
                </c:pt>
                <c:pt idx="53">
                  <c:v>0.84375</c:v>
                </c:pt>
                <c:pt idx="54">
                  <c:v>0.85416666666666663</c:v>
                </c:pt>
                <c:pt idx="55">
                  <c:v>0.86458333333333337</c:v>
                </c:pt>
                <c:pt idx="56">
                  <c:v>0.875</c:v>
                </c:pt>
                <c:pt idx="57">
                  <c:v>0.88541666666666663</c:v>
                </c:pt>
                <c:pt idx="58">
                  <c:v>0.89583333333333337</c:v>
                </c:pt>
                <c:pt idx="59">
                  <c:v>0.90625</c:v>
                </c:pt>
                <c:pt idx="60">
                  <c:v>0.91666666666666663</c:v>
                </c:pt>
              </c:numCache>
            </c:numRef>
          </c:cat>
          <c:val>
            <c:numRef>
              <c:f>'Comparison Table'!$H$2:$H$62</c:f>
              <c:numCache>
                <c:formatCode>General</c:formatCode>
                <c:ptCount val="61"/>
                <c:pt idx="0">
                  <c:v>193</c:v>
                </c:pt>
                <c:pt idx="1">
                  <c:v>186</c:v>
                </c:pt>
                <c:pt idx="2">
                  <c:v>176</c:v>
                </c:pt>
                <c:pt idx="3">
                  <c:v>173</c:v>
                </c:pt>
                <c:pt idx="4">
                  <c:v>167</c:v>
                </c:pt>
                <c:pt idx="5">
                  <c:v>164</c:v>
                </c:pt>
                <c:pt idx="6">
                  <c:v>159</c:v>
                </c:pt>
                <c:pt idx="7">
                  <c:v>157</c:v>
                </c:pt>
                <c:pt idx="8">
                  <c:v>151</c:v>
                </c:pt>
                <c:pt idx="9">
                  <c:v>147</c:v>
                </c:pt>
                <c:pt idx="10">
                  <c:v>142</c:v>
                </c:pt>
                <c:pt idx="11">
                  <c:v>141</c:v>
                </c:pt>
                <c:pt idx="12">
                  <c:v>135</c:v>
                </c:pt>
                <c:pt idx="13">
                  <c:v>130</c:v>
                </c:pt>
                <c:pt idx="14">
                  <c:v>125</c:v>
                </c:pt>
                <c:pt idx="15">
                  <c:v>125</c:v>
                </c:pt>
                <c:pt idx="16">
                  <c:v>118</c:v>
                </c:pt>
                <c:pt idx="17">
                  <c:v>111</c:v>
                </c:pt>
                <c:pt idx="18">
                  <c:v>103</c:v>
                </c:pt>
                <c:pt idx="19">
                  <c:v>102</c:v>
                </c:pt>
                <c:pt idx="20">
                  <c:v>97</c:v>
                </c:pt>
                <c:pt idx="21">
                  <c:v>92</c:v>
                </c:pt>
                <c:pt idx="22">
                  <c:v>87</c:v>
                </c:pt>
                <c:pt idx="23">
                  <c:v>86</c:v>
                </c:pt>
                <c:pt idx="24">
                  <c:v>80</c:v>
                </c:pt>
                <c:pt idx="25">
                  <c:v>74</c:v>
                </c:pt>
                <c:pt idx="26">
                  <c:v>68</c:v>
                </c:pt>
                <c:pt idx="27">
                  <c:v>68</c:v>
                </c:pt>
                <c:pt idx="28">
                  <c:v>74</c:v>
                </c:pt>
                <c:pt idx="29">
                  <c:v>80</c:v>
                </c:pt>
                <c:pt idx="30">
                  <c:v>86</c:v>
                </c:pt>
                <c:pt idx="31">
                  <c:v>86</c:v>
                </c:pt>
                <c:pt idx="32">
                  <c:v>92</c:v>
                </c:pt>
                <c:pt idx="33">
                  <c:v>98</c:v>
                </c:pt>
                <c:pt idx="34">
                  <c:v>104</c:v>
                </c:pt>
                <c:pt idx="35">
                  <c:v>104</c:v>
                </c:pt>
                <c:pt idx="36">
                  <c:v>98</c:v>
                </c:pt>
                <c:pt idx="37">
                  <c:v>92</c:v>
                </c:pt>
                <c:pt idx="38">
                  <c:v>86</c:v>
                </c:pt>
                <c:pt idx="39">
                  <c:v>86</c:v>
                </c:pt>
                <c:pt idx="40">
                  <c:v>80</c:v>
                </c:pt>
                <c:pt idx="41">
                  <c:v>74</c:v>
                </c:pt>
                <c:pt idx="42">
                  <c:v>68</c:v>
                </c:pt>
                <c:pt idx="43">
                  <c:v>68</c:v>
                </c:pt>
                <c:pt idx="44">
                  <c:v>62</c:v>
                </c:pt>
                <c:pt idx="45">
                  <c:v>56</c:v>
                </c:pt>
                <c:pt idx="46">
                  <c:v>50</c:v>
                </c:pt>
                <c:pt idx="47">
                  <c:v>50</c:v>
                </c:pt>
                <c:pt idx="48">
                  <c:v>43</c:v>
                </c:pt>
                <c:pt idx="49">
                  <c:v>36</c:v>
                </c:pt>
                <c:pt idx="50">
                  <c:v>29</c:v>
                </c:pt>
                <c:pt idx="51">
                  <c:v>29</c:v>
                </c:pt>
                <c:pt idx="52">
                  <c:v>48</c:v>
                </c:pt>
                <c:pt idx="53">
                  <c:v>67</c:v>
                </c:pt>
                <c:pt idx="54">
                  <c:v>86</c:v>
                </c:pt>
                <c:pt idx="55">
                  <c:v>86</c:v>
                </c:pt>
                <c:pt idx="56">
                  <c:v>99</c:v>
                </c:pt>
                <c:pt idx="57">
                  <c:v>112</c:v>
                </c:pt>
                <c:pt idx="58">
                  <c:v>125</c:v>
                </c:pt>
                <c:pt idx="59">
                  <c:v>125</c:v>
                </c:pt>
                <c:pt idx="60">
                  <c:v>140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7ED-4302-A1F0-8C07AA526B9A}"/>
            </c:ext>
          </c:extLst>
        </c:ser>
        <c:ser>
          <c:idx val="1"/>
          <c:order val="1"/>
          <c:tx>
            <c:v>Theft Scenario: Carts Available</c:v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'Comparison Table'!$A$2:$A$62</c:f>
              <c:numCache>
                <c:formatCode>h:mm:ss\ AM/PM</c:formatCode>
                <c:ptCount val="61"/>
                <c:pt idx="0">
                  <c:v>0.29166666666666669</c:v>
                </c:pt>
                <c:pt idx="1">
                  <c:v>0.30208333333333331</c:v>
                </c:pt>
                <c:pt idx="2">
                  <c:v>0.3125</c:v>
                </c:pt>
                <c:pt idx="3">
                  <c:v>0.32291666666666669</c:v>
                </c:pt>
                <c:pt idx="4">
                  <c:v>0.33333333333333331</c:v>
                </c:pt>
                <c:pt idx="5">
                  <c:v>0.34375</c:v>
                </c:pt>
                <c:pt idx="6">
                  <c:v>0.35416666666666669</c:v>
                </c:pt>
                <c:pt idx="7">
                  <c:v>0.36458333333333331</c:v>
                </c:pt>
                <c:pt idx="8">
                  <c:v>0.375</c:v>
                </c:pt>
                <c:pt idx="9">
                  <c:v>0.38541666666666669</c:v>
                </c:pt>
                <c:pt idx="10">
                  <c:v>0.39583333333333331</c:v>
                </c:pt>
                <c:pt idx="11">
                  <c:v>0.40625</c:v>
                </c:pt>
                <c:pt idx="12">
                  <c:v>0.41666666666666669</c:v>
                </c:pt>
                <c:pt idx="13">
                  <c:v>0.42708333333333331</c:v>
                </c:pt>
                <c:pt idx="14">
                  <c:v>0.4375</c:v>
                </c:pt>
                <c:pt idx="15">
                  <c:v>0.44791666666666669</c:v>
                </c:pt>
                <c:pt idx="16">
                  <c:v>0.45833333333333331</c:v>
                </c:pt>
                <c:pt idx="17">
                  <c:v>0.46875</c:v>
                </c:pt>
                <c:pt idx="18">
                  <c:v>0.47916666666666669</c:v>
                </c:pt>
                <c:pt idx="19">
                  <c:v>0.48958333333333331</c:v>
                </c:pt>
                <c:pt idx="20">
                  <c:v>0.5</c:v>
                </c:pt>
                <c:pt idx="21">
                  <c:v>0.51041666666666663</c:v>
                </c:pt>
                <c:pt idx="22">
                  <c:v>0.52083333333333337</c:v>
                </c:pt>
                <c:pt idx="23">
                  <c:v>0.53125</c:v>
                </c:pt>
                <c:pt idx="24">
                  <c:v>0.54166666666666663</c:v>
                </c:pt>
                <c:pt idx="25">
                  <c:v>0.55208333333333337</c:v>
                </c:pt>
                <c:pt idx="26">
                  <c:v>0.5625</c:v>
                </c:pt>
                <c:pt idx="27">
                  <c:v>0.57291666666666663</c:v>
                </c:pt>
                <c:pt idx="28">
                  <c:v>0.58333333333333337</c:v>
                </c:pt>
                <c:pt idx="29">
                  <c:v>0.59375</c:v>
                </c:pt>
                <c:pt idx="30">
                  <c:v>0.60416666666666663</c:v>
                </c:pt>
                <c:pt idx="31">
                  <c:v>0.61458333333333337</c:v>
                </c:pt>
                <c:pt idx="32">
                  <c:v>0.625</c:v>
                </c:pt>
                <c:pt idx="33">
                  <c:v>0.63541666666666663</c:v>
                </c:pt>
                <c:pt idx="34">
                  <c:v>0.64583333333333337</c:v>
                </c:pt>
                <c:pt idx="35">
                  <c:v>0.65625</c:v>
                </c:pt>
                <c:pt idx="36">
                  <c:v>0.66666666666666663</c:v>
                </c:pt>
                <c:pt idx="37">
                  <c:v>0.67708333333333337</c:v>
                </c:pt>
                <c:pt idx="38">
                  <c:v>0.6875</c:v>
                </c:pt>
                <c:pt idx="39">
                  <c:v>0.69791666666666663</c:v>
                </c:pt>
                <c:pt idx="40">
                  <c:v>0.70833333333333337</c:v>
                </c:pt>
                <c:pt idx="41">
                  <c:v>0.71875</c:v>
                </c:pt>
                <c:pt idx="42">
                  <c:v>0.72916666666666663</c:v>
                </c:pt>
                <c:pt idx="43">
                  <c:v>0.73958333333333337</c:v>
                </c:pt>
                <c:pt idx="44">
                  <c:v>0.75</c:v>
                </c:pt>
                <c:pt idx="45">
                  <c:v>0.76041666666666663</c:v>
                </c:pt>
                <c:pt idx="46">
                  <c:v>0.77083333333333337</c:v>
                </c:pt>
                <c:pt idx="47">
                  <c:v>0.78125</c:v>
                </c:pt>
                <c:pt idx="48">
                  <c:v>0.79166666666666663</c:v>
                </c:pt>
                <c:pt idx="49">
                  <c:v>0.80208333333333337</c:v>
                </c:pt>
                <c:pt idx="50">
                  <c:v>0.8125</c:v>
                </c:pt>
                <c:pt idx="51">
                  <c:v>0.82291666666666663</c:v>
                </c:pt>
                <c:pt idx="52">
                  <c:v>0.83333333333333337</c:v>
                </c:pt>
                <c:pt idx="53">
                  <c:v>0.84375</c:v>
                </c:pt>
                <c:pt idx="54">
                  <c:v>0.85416666666666663</c:v>
                </c:pt>
                <c:pt idx="55">
                  <c:v>0.86458333333333337</c:v>
                </c:pt>
                <c:pt idx="56">
                  <c:v>0.875</c:v>
                </c:pt>
                <c:pt idx="57">
                  <c:v>0.88541666666666663</c:v>
                </c:pt>
                <c:pt idx="58">
                  <c:v>0.89583333333333337</c:v>
                </c:pt>
                <c:pt idx="59">
                  <c:v>0.90625</c:v>
                </c:pt>
                <c:pt idx="60">
                  <c:v>0.91666666666666663</c:v>
                </c:pt>
              </c:numCache>
            </c:numRef>
          </c:cat>
          <c:val>
            <c:numRef>
              <c:f>'Comparison Table'!$L$2:$L$62</c:f>
              <c:numCache>
                <c:formatCode>General</c:formatCode>
                <c:ptCount val="61"/>
                <c:pt idx="0">
                  <c:v>125</c:v>
                </c:pt>
                <c:pt idx="1">
                  <c:v>118</c:v>
                </c:pt>
                <c:pt idx="2">
                  <c:v>108</c:v>
                </c:pt>
                <c:pt idx="3">
                  <c:v>98</c:v>
                </c:pt>
                <c:pt idx="4">
                  <c:v>92</c:v>
                </c:pt>
                <c:pt idx="5">
                  <c:v>89</c:v>
                </c:pt>
                <c:pt idx="6">
                  <c:v>84</c:v>
                </c:pt>
                <c:pt idx="7">
                  <c:v>82</c:v>
                </c:pt>
                <c:pt idx="8">
                  <c:v>76</c:v>
                </c:pt>
                <c:pt idx="9">
                  <c:v>72</c:v>
                </c:pt>
                <c:pt idx="10">
                  <c:v>67</c:v>
                </c:pt>
                <c:pt idx="11">
                  <c:v>66</c:v>
                </c:pt>
                <c:pt idx="12">
                  <c:v>60</c:v>
                </c:pt>
                <c:pt idx="13">
                  <c:v>55</c:v>
                </c:pt>
                <c:pt idx="14">
                  <c:v>50</c:v>
                </c:pt>
                <c:pt idx="15">
                  <c:v>50</c:v>
                </c:pt>
                <c:pt idx="16">
                  <c:v>43</c:v>
                </c:pt>
                <c:pt idx="17">
                  <c:v>36</c:v>
                </c:pt>
                <c:pt idx="18">
                  <c:v>28</c:v>
                </c:pt>
                <c:pt idx="19">
                  <c:v>27</c:v>
                </c:pt>
                <c:pt idx="20">
                  <c:v>22</c:v>
                </c:pt>
                <c:pt idx="21">
                  <c:v>17</c:v>
                </c:pt>
                <c:pt idx="22">
                  <c:v>12</c:v>
                </c:pt>
                <c:pt idx="23">
                  <c:v>11</c:v>
                </c:pt>
                <c:pt idx="24">
                  <c:v>5</c:v>
                </c:pt>
                <c:pt idx="25">
                  <c:v>-1</c:v>
                </c:pt>
                <c:pt idx="26">
                  <c:v>-7</c:v>
                </c:pt>
                <c:pt idx="27">
                  <c:v>-7</c:v>
                </c:pt>
                <c:pt idx="28">
                  <c:v>-1</c:v>
                </c:pt>
                <c:pt idx="29">
                  <c:v>5</c:v>
                </c:pt>
                <c:pt idx="30">
                  <c:v>11</c:v>
                </c:pt>
                <c:pt idx="31">
                  <c:v>11</c:v>
                </c:pt>
                <c:pt idx="32">
                  <c:v>17</c:v>
                </c:pt>
                <c:pt idx="33">
                  <c:v>23</c:v>
                </c:pt>
                <c:pt idx="34">
                  <c:v>29</c:v>
                </c:pt>
                <c:pt idx="35">
                  <c:v>29</c:v>
                </c:pt>
                <c:pt idx="36">
                  <c:v>23</c:v>
                </c:pt>
                <c:pt idx="37">
                  <c:v>17</c:v>
                </c:pt>
                <c:pt idx="38">
                  <c:v>11</c:v>
                </c:pt>
                <c:pt idx="39">
                  <c:v>11</c:v>
                </c:pt>
                <c:pt idx="40">
                  <c:v>5</c:v>
                </c:pt>
                <c:pt idx="41">
                  <c:v>-1</c:v>
                </c:pt>
                <c:pt idx="42">
                  <c:v>-7</c:v>
                </c:pt>
                <c:pt idx="43">
                  <c:v>-7</c:v>
                </c:pt>
                <c:pt idx="44">
                  <c:v>-13</c:v>
                </c:pt>
                <c:pt idx="45">
                  <c:v>-19</c:v>
                </c:pt>
                <c:pt idx="46">
                  <c:v>-25</c:v>
                </c:pt>
                <c:pt idx="47">
                  <c:v>-25</c:v>
                </c:pt>
                <c:pt idx="48">
                  <c:v>-32</c:v>
                </c:pt>
                <c:pt idx="49">
                  <c:v>-39</c:v>
                </c:pt>
                <c:pt idx="50">
                  <c:v>-46</c:v>
                </c:pt>
                <c:pt idx="51">
                  <c:v>-46</c:v>
                </c:pt>
                <c:pt idx="52">
                  <c:v>-27</c:v>
                </c:pt>
                <c:pt idx="53">
                  <c:v>-8</c:v>
                </c:pt>
                <c:pt idx="54">
                  <c:v>11</c:v>
                </c:pt>
                <c:pt idx="55">
                  <c:v>11</c:v>
                </c:pt>
                <c:pt idx="56">
                  <c:v>24</c:v>
                </c:pt>
                <c:pt idx="57">
                  <c:v>37</c:v>
                </c:pt>
                <c:pt idx="58">
                  <c:v>50</c:v>
                </c:pt>
                <c:pt idx="59">
                  <c:v>50</c:v>
                </c:pt>
                <c:pt idx="60">
                  <c:v>65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F7ED-4302-A1F0-8C07AA526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0448895"/>
        <c:axId val="1440433535"/>
      </c:barChart>
      <c:lineChart>
        <c:grouping val="standard"/>
        <c:varyColors val="0"/>
        <c:ser>
          <c:idx val="2"/>
          <c:order val="2"/>
          <c:tx>
            <c:v>Sales Lost</c:v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numRef>
              <c:f>'Comparison Table'!$A$2:$A$62</c:f>
              <c:numCache>
                <c:formatCode>h:mm:ss\ AM/PM</c:formatCode>
                <c:ptCount val="61"/>
                <c:pt idx="0">
                  <c:v>0.29166666666666669</c:v>
                </c:pt>
                <c:pt idx="1">
                  <c:v>0.30208333333333331</c:v>
                </c:pt>
                <c:pt idx="2">
                  <c:v>0.3125</c:v>
                </c:pt>
                <c:pt idx="3">
                  <c:v>0.32291666666666669</c:v>
                </c:pt>
                <c:pt idx="4">
                  <c:v>0.33333333333333331</c:v>
                </c:pt>
                <c:pt idx="5">
                  <c:v>0.34375</c:v>
                </c:pt>
                <c:pt idx="6">
                  <c:v>0.35416666666666669</c:v>
                </c:pt>
                <c:pt idx="7">
                  <c:v>0.36458333333333331</c:v>
                </c:pt>
                <c:pt idx="8">
                  <c:v>0.375</c:v>
                </c:pt>
                <c:pt idx="9">
                  <c:v>0.38541666666666669</c:v>
                </c:pt>
                <c:pt idx="10">
                  <c:v>0.39583333333333331</c:v>
                </c:pt>
                <c:pt idx="11">
                  <c:v>0.40625</c:v>
                </c:pt>
                <c:pt idx="12">
                  <c:v>0.41666666666666669</c:v>
                </c:pt>
                <c:pt idx="13">
                  <c:v>0.42708333333333331</c:v>
                </c:pt>
                <c:pt idx="14">
                  <c:v>0.4375</c:v>
                </c:pt>
                <c:pt idx="15">
                  <c:v>0.44791666666666669</c:v>
                </c:pt>
                <c:pt idx="16">
                  <c:v>0.45833333333333331</c:v>
                </c:pt>
                <c:pt idx="17">
                  <c:v>0.46875</c:v>
                </c:pt>
                <c:pt idx="18">
                  <c:v>0.47916666666666669</c:v>
                </c:pt>
                <c:pt idx="19">
                  <c:v>0.48958333333333331</c:v>
                </c:pt>
                <c:pt idx="20">
                  <c:v>0.5</c:v>
                </c:pt>
                <c:pt idx="21">
                  <c:v>0.51041666666666663</c:v>
                </c:pt>
                <c:pt idx="22">
                  <c:v>0.52083333333333337</c:v>
                </c:pt>
                <c:pt idx="23">
                  <c:v>0.53125</c:v>
                </c:pt>
                <c:pt idx="24">
                  <c:v>0.54166666666666663</c:v>
                </c:pt>
                <c:pt idx="25">
                  <c:v>0.55208333333333337</c:v>
                </c:pt>
                <c:pt idx="26">
                  <c:v>0.5625</c:v>
                </c:pt>
                <c:pt idx="27">
                  <c:v>0.57291666666666663</c:v>
                </c:pt>
                <c:pt idx="28">
                  <c:v>0.58333333333333337</c:v>
                </c:pt>
                <c:pt idx="29">
                  <c:v>0.59375</c:v>
                </c:pt>
                <c:pt idx="30">
                  <c:v>0.60416666666666663</c:v>
                </c:pt>
                <c:pt idx="31">
                  <c:v>0.61458333333333337</c:v>
                </c:pt>
                <c:pt idx="32">
                  <c:v>0.625</c:v>
                </c:pt>
                <c:pt idx="33">
                  <c:v>0.63541666666666663</c:v>
                </c:pt>
                <c:pt idx="34">
                  <c:v>0.64583333333333337</c:v>
                </c:pt>
                <c:pt idx="35">
                  <c:v>0.65625</c:v>
                </c:pt>
                <c:pt idx="36">
                  <c:v>0.66666666666666663</c:v>
                </c:pt>
                <c:pt idx="37">
                  <c:v>0.67708333333333337</c:v>
                </c:pt>
                <c:pt idx="38">
                  <c:v>0.6875</c:v>
                </c:pt>
                <c:pt idx="39">
                  <c:v>0.69791666666666663</c:v>
                </c:pt>
                <c:pt idx="40">
                  <c:v>0.70833333333333337</c:v>
                </c:pt>
                <c:pt idx="41">
                  <c:v>0.71875</c:v>
                </c:pt>
                <c:pt idx="42">
                  <c:v>0.72916666666666663</c:v>
                </c:pt>
                <c:pt idx="43">
                  <c:v>0.73958333333333337</c:v>
                </c:pt>
                <c:pt idx="44">
                  <c:v>0.75</c:v>
                </c:pt>
                <c:pt idx="45">
                  <c:v>0.76041666666666663</c:v>
                </c:pt>
                <c:pt idx="46">
                  <c:v>0.77083333333333337</c:v>
                </c:pt>
                <c:pt idx="47">
                  <c:v>0.78125</c:v>
                </c:pt>
                <c:pt idx="48">
                  <c:v>0.79166666666666663</c:v>
                </c:pt>
                <c:pt idx="49">
                  <c:v>0.80208333333333337</c:v>
                </c:pt>
                <c:pt idx="50">
                  <c:v>0.8125</c:v>
                </c:pt>
                <c:pt idx="51">
                  <c:v>0.82291666666666663</c:v>
                </c:pt>
                <c:pt idx="52">
                  <c:v>0.83333333333333337</c:v>
                </c:pt>
                <c:pt idx="53">
                  <c:v>0.84375</c:v>
                </c:pt>
                <c:pt idx="54">
                  <c:v>0.85416666666666663</c:v>
                </c:pt>
                <c:pt idx="55">
                  <c:v>0.86458333333333337</c:v>
                </c:pt>
                <c:pt idx="56">
                  <c:v>0.875</c:v>
                </c:pt>
                <c:pt idx="57">
                  <c:v>0.88541666666666663</c:v>
                </c:pt>
                <c:pt idx="58">
                  <c:v>0.89583333333333337</c:v>
                </c:pt>
                <c:pt idx="59">
                  <c:v>0.90625</c:v>
                </c:pt>
                <c:pt idx="60">
                  <c:v>0.91666666666666663</c:v>
                </c:pt>
              </c:numCache>
            </c:numRef>
          </c:cat>
          <c:val>
            <c:numRef>
              <c:f>'Comparison Table'!$N$2:$N$62</c:f>
              <c:numCache>
                <c:formatCode>_("$"* #,##0.00_);_("$"* \(#,##0.00\);_("$"* "-"??_);_(@_)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75</c:v>
                </c:pt>
                <c:pt idx="26">
                  <c:v>525</c:v>
                </c:pt>
                <c:pt idx="27">
                  <c:v>525</c:v>
                </c:pt>
                <c:pt idx="28">
                  <c:v>75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75</c:v>
                </c:pt>
                <c:pt idx="42">
                  <c:v>525</c:v>
                </c:pt>
                <c:pt idx="43">
                  <c:v>525</c:v>
                </c:pt>
                <c:pt idx="44">
                  <c:v>975</c:v>
                </c:pt>
                <c:pt idx="45">
                  <c:v>1425</c:v>
                </c:pt>
                <c:pt idx="46">
                  <c:v>1875</c:v>
                </c:pt>
                <c:pt idx="47">
                  <c:v>1875</c:v>
                </c:pt>
                <c:pt idx="48">
                  <c:v>2400</c:v>
                </c:pt>
                <c:pt idx="49">
                  <c:v>2925</c:v>
                </c:pt>
                <c:pt idx="50">
                  <c:v>3450</c:v>
                </c:pt>
                <c:pt idx="51">
                  <c:v>3450</c:v>
                </c:pt>
                <c:pt idx="52">
                  <c:v>2025</c:v>
                </c:pt>
                <c:pt idx="53">
                  <c:v>600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ED-4302-A1F0-8C07AA526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6122458"/>
        <c:axId val="612003740"/>
      </c:lineChart>
      <c:catAx>
        <c:axId val="17461224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h:mm:ss\ AM/PM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12003740"/>
        <c:crosses val="autoZero"/>
        <c:auto val="1"/>
        <c:lblAlgn val="ctr"/>
        <c:lblOffset val="100"/>
        <c:noMultiLvlLbl val="1"/>
      </c:catAx>
      <c:valAx>
        <c:axId val="61200374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(&quot;$&quot;* #,##0.00_);_(&quot;$&quot;* \(#,##0.00\);_(&quot;$&quot;* &quot;-&quot;??_);_(@_)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46122458"/>
        <c:crosses val="autoZero"/>
        <c:crossBetween val="between"/>
      </c:valAx>
      <c:valAx>
        <c:axId val="144043353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440448895"/>
        <c:crosses val="max"/>
        <c:crossBetween val="between"/>
      </c:valAx>
      <c:catAx>
        <c:axId val="1440448895"/>
        <c:scaling>
          <c:orientation val="minMax"/>
        </c:scaling>
        <c:delete val="1"/>
        <c:axPos val="b"/>
        <c:numFmt formatCode="h:mm:ss\ AM/PM" sourceLinked="1"/>
        <c:majorTickMark val="out"/>
        <c:minorTickMark val="none"/>
        <c:tickLblPos val="nextTo"/>
        <c:crossAx val="1440433535"/>
        <c:auto val="1"/>
        <c:lblAlgn val="ctr"/>
        <c:lblOffset val="100"/>
        <c:noMultiLvlLbl val="0"/>
      </c:cat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790575</xdr:colOff>
      <xdr:row>0</xdr:row>
      <xdr:rowOff>0</xdr:rowOff>
    </xdr:from>
    <xdr:ext cx="9801225" cy="6048375"/>
    <xdr:graphicFrame macro="">
      <xdr:nvGraphicFramePr>
        <xdr:cNvPr id="871898847" name="Chart 1" title="Chart">
          <a:extLst>
            <a:ext uri="{FF2B5EF4-FFF2-40B4-BE49-F238E27FC236}">
              <a16:creationId xmlns:a16="http://schemas.microsoft.com/office/drawing/2014/main" id="{00000000-0008-0000-0000-0000DF1EF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O62">
  <tableColumns count="15">
    <tableColumn id="1" xr3:uid="{00000000-0010-0000-0000-000001000000}" name="Time of Day"/>
    <tableColumn id="2" xr3:uid="{00000000-0010-0000-0000-000002000000}" name="Transaction Allocation %"/>
    <tableColumn id="3" xr3:uid="{00000000-0010-0000-0000-000003000000}" name="Transaction Count"/>
    <tableColumn id="4" xr3:uid="{00000000-0010-0000-0000-000004000000}" name="Rounded up Transaction Count"/>
    <tableColumn id="5" xr3:uid="{00000000-0010-0000-0000-000005000000}" name="Ideal Fleet Size: New Carts In Use"/>
    <tableColumn id="6" xr3:uid="{00000000-0010-0000-0000-000006000000}" name="Ideal Fleet Size: Carts in Trip"/>
    <tableColumn id="7" xr3:uid="{00000000-0010-0000-0000-000007000000}" name="Ideal Fleet Size: Carts Returned"/>
    <tableColumn id="8" xr3:uid="{00000000-0010-0000-0000-000008000000}" name="Ideal Fleet Size: Carts Available"/>
    <tableColumn id="9" xr3:uid="{00000000-0010-0000-0000-000009000000}" name="Theft Scenario: New Carts In Use"/>
    <tableColumn id="10" xr3:uid="{00000000-0010-0000-0000-00000A000000}" name="Theft Scenario: Carts in Trip"/>
    <tableColumn id="11" xr3:uid="{00000000-0010-0000-0000-00000B000000}" name="Theft Scenario: Carts Returned"/>
    <tableColumn id="12" xr3:uid="{00000000-0010-0000-0000-00000C000000}" name="Theft Scenario: Carts Available"/>
    <tableColumn id="13" xr3:uid="{00000000-0010-0000-0000-00000D000000}" name="Transactions Lost"/>
    <tableColumn id="14" xr3:uid="{00000000-0010-0000-0000-00000E000000}" name="Sales Lost"/>
    <tableColumn id="15" xr3:uid="{00000000-0010-0000-0000-00000F000000}" name="Profit Lost"/>
  </tableColumns>
  <tableStyleInfo name="Comparison Table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1000"/>
  <sheetViews>
    <sheetView tabSelected="1" workbookViewId="0">
      <selection activeCell="C39" sqref="C39"/>
    </sheetView>
  </sheetViews>
  <sheetFormatPr defaultColWidth="12.5703125" defaultRowHeight="15" customHeight="1" x14ac:dyDescent="0.2"/>
  <cols>
    <col min="1" max="1" width="31.28515625" customWidth="1"/>
    <col min="2" max="6" width="12.5703125" customWidth="1"/>
  </cols>
  <sheetData>
    <row r="1" spans="1:2" ht="15.75" customHeight="1" x14ac:dyDescent="0.2">
      <c r="A1" s="1" t="s">
        <v>0</v>
      </c>
      <c r="B1" s="1">
        <v>2003</v>
      </c>
    </row>
    <row r="2" spans="1:2" ht="15.75" customHeight="1" x14ac:dyDescent="0.2">
      <c r="A2" s="1" t="s">
        <v>1</v>
      </c>
      <c r="B2" s="2">
        <v>75</v>
      </c>
    </row>
    <row r="3" spans="1:2" ht="15.75" customHeight="1" x14ac:dyDescent="0.2">
      <c r="A3" s="1" t="s">
        <v>2</v>
      </c>
      <c r="B3" s="3">
        <v>0.05</v>
      </c>
    </row>
    <row r="4" spans="1:2" ht="15.75" customHeight="1" x14ac:dyDescent="0.2">
      <c r="A4" s="1" t="s">
        <v>3</v>
      </c>
      <c r="B4" s="1">
        <v>200</v>
      </c>
    </row>
    <row r="5" spans="1:2" ht="15.75" customHeight="1" x14ac:dyDescent="0.2">
      <c r="A5" s="1" t="s">
        <v>4</v>
      </c>
      <c r="B5" s="1">
        <v>125</v>
      </c>
    </row>
    <row r="6" spans="1:2" ht="15.75" customHeight="1" x14ac:dyDescent="0.2"/>
    <row r="7" spans="1:2" ht="15.75" customHeight="1" x14ac:dyDescent="0.2">
      <c r="A7" s="1" t="s">
        <v>5</v>
      </c>
      <c r="B7" s="2">
        <f>SUM('Comparison Table'!$N$2:$N$62)</f>
        <v>23325</v>
      </c>
    </row>
    <row r="8" spans="1:2" ht="15.75" customHeight="1" x14ac:dyDescent="0.2">
      <c r="A8" s="1" t="s">
        <v>6</v>
      </c>
      <c r="B8" s="4">
        <f>(B4-B5)/B4</f>
        <v>0.375</v>
      </c>
    </row>
    <row r="9" spans="1:2" ht="15.75" customHeight="1" x14ac:dyDescent="0.2"/>
    <row r="10" spans="1:2" ht="15.75" customHeight="1" x14ac:dyDescent="0.2"/>
    <row r="11" spans="1:2" ht="15.75" customHeight="1" x14ac:dyDescent="0.2"/>
    <row r="12" spans="1:2" ht="15.75" customHeight="1" x14ac:dyDescent="0.2"/>
    <row r="13" spans="1:2" ht="15.75" customHeight="1" x14ac:dyDescent="0.2"/>
    <row r="14" spans="1:2" ht="15.75" customHeight="1" x14ac:dyDescent="0.2"/>
    <row r="15" spans="1:2" ht="15.75" customHeight="1" x14ac:dyDescent="0.2"/>
    <row r="16" spans="1:2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R1000"/>
  <sheetViews>
    <sheetView workbookViewId="0"/>
  </sheetViews>
  <sheetFormatPr defaultColWidth="12.5703125" defaultRowHeight="15" customHeight="1" x14ac:dyDescent="0.2"/>
  <cols>
    <col min="1" max="6" width="12.5703125" customWidth="1"/>
  </cols>
  <sheetData>
    <row r="1" spans="1:18" ht="15.75" customHeight="1" x14ac:dyDescent="0.2">
      <c r="B1" s="5"/>
      <c r="C1" s="5">
        <v>0.29166666666666669</v>
      </c>
      <c r="D1" s="5">
        <v>0.33333333333333331</v>
      </c>
      <c r="E1" s="5">
        <v>0.375</v>
      </c>
      <c r="F1" s="5">
        <v>0.41666666666666669</v>
      </c>
      <c r="G1" s="5">
        <v>0.45833333333333331</v>
      </c>
      <c r="H1" s="5">
        <v>0.5</v>
      </c>
      <c r="I1" s="5">
        <v>0.54166666666666663</v>
      </c>
      <c r="J1" s="5">
        <v>0.58333333333333337</v>
      </c>
      <c r="K1" s="5">
        <v>0.625</v>
      </c>
      <c r="L1" s="5">
        <v>0.66666666666666663</v>
      </c>
      <c r="M1" s="5">
        <v>0.70833333333333337</v>
      </c>
      <c r="N1" s="5">
        <v>0.75</v>
      </c>
      <c r="O1" s="5">
        <v>0.79166666666666663</v>
      </c>
      <c r="P1" s="5">
        <v>0.83333333333333337</v>
      </c>
      <c r="Q1" s="5">
        <v>0.875</v>
      </c>
      <c r="R1" s="5">
        <v>0.91666666666666663</v>
      </c>
    </row>
    <row r="2" spans="1:18" ht="15.75" customHeight="1" x14ac:dyDescent="0.2">
      <c r="A2" s="1" t="s">
        <v>7</v>
      </c>
      <c r="B2" s="1"/>
      <c r="C2" s="1">
        <v>25</v>
      </c>
      <c r="D2" s="1">
        <v>50</v>
      </c>
      <c r="E2" s="1">
        <v>75</v>
      </c>
      <c r="F2" s="1">
        <v>100</v>
      </c>
      <c r="G2" s="1">
        <v>125</v>
      </c>
      <c r="H2" s="1">
        <v>150</v>
      </c>
      <c r="I2" s="1">
        <v>175</v>
      </c>
      <c r="J2" s="1">
        <v>150</v>
      </c>
      <c r="K2" s="1">
        <v>125</v>
      </c>
      <c r="L2" s="1">
        <v>150</v>
      </c>
      <c r="M2" s="1">
        <v>175</v>
      </c>
      <c r="N2" s="1">
        <v>200</v>
      </c>
      <c r="O2" s="1">
        <v>225</v>
      </c>
      <c r="P2" s="1">
        <v>150</v>
      </c>
      <c r="Q2" s="1">
        <v>100</v>
      </c>
      <c r="R2" s="1">
        <v>25</v>
      </c>
    </row>
    <row r="3" spans="1:18" ht="15.75" customHeight="1" x14ac:dyDescent="0.2">
      <c r="A3" s="1" t="s">
        <v>8</v>
      </c>
      <c r="C3" s="1">
        <f t="shared" ref="C3:R3" si="0">C2/4</f>
        <v>6.25</v>
      </c>
      <c r="D3" s="1">
        <f t="shared" si="0"/>
        <v>12.5</v>
      </c>
      <c r="E3" s="1">
        <f t="shared" si="0"/>
        <v>18.75</v>
      </c>
      <c r="F3" s="1">
        <f t="shared" si="0"/>
        <v>25</v>
      </c>
      <c r="G3" s="1">
        <f t="shared" si="0"/>
        <v>31.25</v>
      </c>
      <c r="H3" s="1">
        <f t="shared" si="0"/>
        <v>37.5</v>
      </c>
      <c r="I3" s="1">
        <f t="shared" si="0"/>
        <v>43.75</v>
      </c>
      <c r="J3" s="1">
        <f t="shared" si="0"/>
        <v>37.5</v>
      </c>
      <c r="K3" s="1">
        <f t="shared" si="0"/>
        <v>31.25</v>
      </c>
      <c r="L3" s="1">
        <f t="shared" si="0"/>
        <v>37.5</v>
      </c>
      <c r="M3" s="1">
        <f t="shared" si="0"/>
        <v>43.75</v>
      </c>
      <c r="N3" s="1">
        <f t="shared" si="0"/>
        <v>50</v>
      </c>
      <c r="O3" s="1">
        <f t="shared" si="0"/>
        <v>56.25</v>
      </c>
      <c r="P3" s="1">
        <f t="shared" si="0"/>
        <v>37.5</v>
      </c>
      <c r="Q3" s="1">
        <f t="shared" si="0"/>
        <v>25</v>
      </c>
      <c r="R3" s="1">
        <f t="shared" si="0"/>
        <v>6.25</v>
      </c>
    </row>
    <row r="4" spans="1:18" ht="15.75" customHeight="1" x14ac:dyDescent="0.2"/>
    <row r="5" spans="1:18" ht="15.75" customHeight="1" x14ac:dyDescent="0.2"/>
    <row r="6" spans="1:18" ht="15.75" customHeight="1" x14ac:dyDescent="0.2"/>
    <row r="7" spans="1:18" ht="15.75" customHeight="1" x14ac:dyDescent="0.2"/>
    <row r="8" spans="1:18" ht="15.75" customHeight="1" x14ac:dyDescent="0.2"/>
    <row r="9" spans="1:18" ht="15.75" customHeight="1" x14ac:dyDescent="0.2"/>
    <row r="10" spans="1:18" ht="15.75" customHeight="1" x14ac:dyDescent="0.2"/>
    <row r="11" spans="1:18" ht="15.75" customHeight="1" x14ac:dyDescent="0.2"/>
    <row r="12" spans="1:18" ht="15.75" customHeight="1" x14ac:dyDescent="0.2"/>
    <row r="13" spans="1:18" ht="15.75" customHeight="1" x14ac:dyDescent="0.2"/>
    <row r="14" spans="1:18" ht="15.75" customHeight="1" x14ac:dyDescent="0.2"/>
    <row r="15" spans="1:18" ht="15.75" customHeight="1" x14ac:dyDescent="0.2"/>
    <row r="16" spans="1:18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O1000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" customHeight="1" x14ac:dyDescent="0.2"/>
  <cols>
    <col min="1" max="1" width="17.5703125" customWidth="1"/>
    <col min="2" max="2" width="27" customWidth="1"/>
    <col min="3" max="3" width="22.42578125" customWidth="1"/>
    <col min="4" max="4" width="31.5703125" customWidth="1"/>
    <col min="5" max="5" width="33.42578125" customWidth="1"/>
    <col min="6" max="6" width="29.7109375" customWidth="1"/>
    <col min="7" max="7" width="31.7109375" customWidth="1"/>
    <col min="8" max="8" width="31.85546875" customWidth="1"/>
    <col min="9" max="9" width="33.140625" customWidth="1"/>
    <col min="10" max="10" width="29.42578125" customWidth="1"/>
    <col min="11" max="12" width="31.42578125" customWidth="1"/>
    <col min="13" max="13" width="22" customWidth="1"/>
    <col min="14" max="15" width="16.42578125" customWidth="1"/>
  </cols>
  <sheetData>
    <row r="1" spans="1:15" ht="15.75" customHeight="1" x14ac:dyDescent="0.2">
      <c r="A1" s="6" t="s">
        <v>9</v>
      </c>
      <c r="B1" s="7" t="s">
        <v>10</v>
      </c>
      <c r="C1" s="7" t="s">
        <v>11</v>
      </c>
      <c r="D1" s="7" t="s">
        <v>12</v>
      </c>
      <c r="E1" s="7" t="s">
        <v>13</v>
      </c>
      <c r="F1" s="7" t="s">
        <v>14</v>
      </c>
      <c r="G1" s="7" t="s">
        <v>15</v>
      </c>
      <c r="H1" s="7" t="s">
        <v>16</v>
      </c>
      <c r="I1" s="7" t="s">
        <v>17</v>
      </c>
      <c r="J1" s="7" t="s">
        <v>18</v>
      </c>
      <c r="K1" s="7" t="s">
        <v>19</v>
      </c>
      <c r="L1" s="7" t="s">
        <v>20</v>
      </c>
      <c r="M1" s="7" t="s">
        <v>21</v>
      </c>
      <c r="N1" s="7" t="s">
        <v>5</v>
      </c>
      <c r="O1" s="8" t="s">
        <v>22</v>
      </c>
    </row>
    <row r="2" spans="1:15" ht="15.75" customHeight="1" x14ac:dyDescent="0.2">
      <c r="A2" s="9">
        <v>0.29166666666666669</v>
      </c>
      <c r="B2" s="10">
        <v>3.1203195207189214E-3</v>
      </c>
      <c r="C2" s="11">
        <f t="shared" ref="C2:C33" si="0">master_transactions_daily*B2</f>
        <v>6.25</v>
      </c>
      <c r="D2" s="11">
        <f t="shared" ref="D2:D62" si="1">ROUNDUP(C2,0)</f>
        <v>7</v>
      </c>
      <c r="E2" s="12">
        <f t="shared" ref="E2:F2" si="2">D2</f>
        <v>7</v>
      </c>
      <c r="F2" s="12">
        <f t="shared" si="2"/>
        <v>7</v>
      </c>
      <c r="G2" s="12"/>
      <c r="H2" s="12">
        <f t="shared" ref="H2:H33" si="3">master_ideal_fleet-F2</f>
        <v>193</v>
      </c>
      <c r="I2" s="13">
        <v>0</v>
      </c>
      <c r="J2" s="13">
        <f>I2</f>
        <v>0</v>
      </c>
      <c r="K2" s="13"/>
      <c r="L2" s="13">
        <f t="shared" ref="L2:L33" si="4">master_theft_fleet_size-J2</f>
        <v>125</v>
      </c>
      <c r="M2" s="14">
        <f t="shared" ref="M2:M62" si="5">IF(L2&lt;0,L2*-1,0)</f>
        <v>0</v>
      </c>
      <c r="N2" s="15">
        <f t="shared" ref="N2:N33" si="6">M2*master_basket_size</f>
        <v>0</v>
      </c>
      <c r="O2" s="16">
        <f t="shared" ref="O2:O33" si="7">N2*master_profit</f>
        <v>0</v>
      </c>
    </row>
    <row r="3" spans="1:15" ht="15.75" customHeight="1" x14ac:dyDescent="0.2">
      <c r="A3" s="17">
        <v>0.30208333333333331</v>
      </c>
      <c r="B3" s="18">
        <v>3.1203195207189214E-3</v>
      </c>
      <c r="C3" s="19">
        <f t="shared" si="0"/>
        <v>6.25</v>
      </c>
      <c r="D3" s="19">
        <f t="shared" si="1"/>
        <v>7</v>
      </c>
      <c r="E3" s="12">
        <f t="shared" ref="E3:E62" si="8">D3</f>
        <v>7</v>
      </c>
      <c r="F3" s="12">
        <f t="shared" ref="F3:F62" si="9">(E3+F2)-G3</f>
        <v>14</v>
      </c>
      <c r="G3" s="12"/>
      <c r="H3" s="12">
        <f t="shared" si="3"/>
        <v>186</v>
      </c>
      <c r="I3" s="13">
        <f t="shared" ref="I3:I62" si="10">D3</f>
        <v>7</v>
      </c>
      <c r="J3" s="13">
        <f t="shared" ref="J3:J62" si="11">(I3+J2)-K3</f>
        <v>7</v>
      </c>
      <c r="K3" s="13"/>
      <c r="L3" s="13">
        <f t="shared" si="4"/>
        <v>118</v>
      </c>
      <c r="M3" s="14">
        <f t="shared" si="5"/>
        <v>0</v>
      </c>
      <c r="N3" s="15">
        <f t="shared" si="6"/>
        <v>0</v>
      </c>
      <c r="O3" s="16">
        <f t="shared" si="7"/>
        <v>0</v>
      </c>
    </row>
    <row r="4" spans="1:15" ht="15.75" customHeight="1" x14ac:dyDescent="0.2">
      <c r="A4" s="9">
        <v>0.3125</v>
      </c>
      <c r="B4" s="10">
        <v>4.992511233150275E-3</v>
      </c>
      <c r="C4" s="11">
        <f t="shared" si="0"/>
        <v>10</v>
      </c>
      <c r="D4" s="11">
        <f t="shared" si="1"/>
        <v>10</v>
      </c>
      <c r="E4" s="12">
        <f t="shared" si="8"/>
        <v>10</v>
      </c>
      <c r="F4" s="12">
        <f t="shared" si="9"/>
        <v>24</v>
      </c>
      <c r="G4" s="12"/>
      <c r="H4" s="12">
        <f t="shared" si="3"/>
        <v>176</v>
      </c>
      <c r="I4" s="13">
        <f t="shared" si="10"/>
        <v>10</v>
      </c>
      <c r="J4" s="13">
        <f t="shared" si="11"/>
        <v>17</v>
      </c>
      <c r="K4" s="13"/>
      <c r="L4" s="13">
        <f t="shared" si="4"/>
        <v>108</v>
      </c>
      <c r="M4" s="14">
        <f t="shared" si="5"/>
        <v>0</v>
      </c>
      <c r="N4" s="15">
        <f t="shared" si="6"/>
        <v>0</v>
      </c>
      <c r="O4" s="16">
        <f t="shared" si="7"/>
        <v>0</v>
      </c>
    </row>
    <row r="5" spans="1:15" ht="15.75" customHeight="1" x14ac:dyDescent="0.2">
      <c r="A5" s="17">
        <v>0.32291666666666669</v>
      </c>
      <c r="B5" s="18">
        <v>4.992511233150275E-3</v>
      </c>
      <c r="C5" s="19">
        <f t="shared" si="0"/>
        <v>10</v>
      </c>
      <c r="D5" s="19">
        <f t="shared" si="1"/>
        <v>10</v>
      </c>
      <c r="E5" s="12">
        <f t="shared" si="8"/>
        <v>10</v>
      </c>
      <c r="F5" s="12">
        <f t="shared" si="9"/>
        <v>27</v>
      </c>
      <c r="G5" s="12">
        <f t="shared" ref="G5:G62" si="12">E2</f>
        <v>7</v>
      </c>
      <c r="H5" s="12">
        <f t="shared" si="3"/>
        <v>173</v>
      </c>
      <c r="I5" s="13">
        <f t="shared" si="10"/>
        <v>10</v>
      </c>
      <c r="J5" s="13">
        <f t="shared" si="11"/>
        <v>27</v>
      </c>
      <c r="K5" s="13">
        <f t="shared" ref="K5:K62" si="13">I2</f>
        <v>0</v>
      </c>
      <c r="L5" s="13">
        <f t="shared" si="4"/>
        <v>98</v>
      </c>
      <c r="M5" s="14">
        <f t="shared" si="5"/>
        <v>0</v>
      </c>
      <c r="N5" s="15">
        <f t="shared" si="6"/>
        <v>0</v>
      </c>
      <c r="O5" s="16">
        <f t="shared" si="7"/>
        <v>0</v>
      </c>
    </row>
    <row r="6" spans="1:15" ht="15.75" customHeight="1" x14ac:dyDescent="0.2">
      <c r="A6" s="9">
        <v>0.33333333333333331</v>
      </c>
      <c r="B6" s="10">
        <v>6.2406390414378428E-3</v>
      </c>
      <c r="C6" s="11">
        <f t="shared" si="0"/>
        <v>12.5</v>
      </c>
      <c r="D6" s="11">
        <f t="shared" si="1"/>
        <v>13</v>
      </c>
      <c r="E6" s="12">
        <f t="shared" si="8"/>
        <v>13</v>
      </c>
      <c r="F6" s="12">
        <f t="shared" si="9"/>
        <v>33</v>
      </c>
      <c r="G6" s="12">
        <f t="shared" si="12"/>
        <v>7</v>
      </c>
      <c r="H6" s="12">
        <f t="shared" si="3"/>
        <v>167</v>
      </c>
      <c r="I6" s="13">
        <f t="shared" si="10"/>
        <v>13</v>
      </c>
      <c r="J6" s="13">
        <f t="shared" si="11"/>
        <v>33</v>
      </c>
      <c r="K6" s="13">
        <f t="shared" si="13"/>
        <v>7</v>
      </c>
      <c r="L6" s="13">
        <f t="shared" si="4"/>
        <v>92</v>
      </c>
      <c r="M6" s="14">
        <f t="shared" si="5"/>
        <v>0</v>
      </c>
      <c r="N6" s="15">
        <f t="shared" si="6"/>
        <v>0</v>
      </c>
      <c r="O6" s="16">
        <f t="shared" si="7"/>
        <v>0</v>
      </c>
    </row>
    <row r="7" spans="1:15" ht="15.75" customHeight="1" x14ac:dyDescent="0.2">
      <c r="A7" s="17">
        <v>0.34375</v>
      </c>
      <c r="B7" s="18">
        <v>6.2406390414378428E-3</v>
      </c>
      <c r="C7" s="19">
        <f t="shared" si="0"/>
        <v>12.5</v>
      </c>
      <c r="D7" s="19">
        <f t="shared" si="1"/>
        <v>13</v>
      </c>
      <c r="E7" s="12">
        <f t="shared" si="8"/>
        <v>13</v>
      </c>
      <c r="F7" s="12">
        <f t="shared" si="9"/>
        <v>36</v>
      </c>
      <c r="G7" s="12">
        <f t="shared" si="12"/>
        <v>10</v>
      </c>
      <c r="H7" s="12">
        <f t="shared" si="3"/>
        <v>164</v>
      </c>
      <c r="I7" s="13">
        <f t="shared" si="10"/>
        <v>13</v>
      </c>
      <c r="J7" s="13">
        <f t="shared" si="11"/>
        <v>36</v>
      </c>
      <c r="K7" s="13">
        <f t="shared" si="13"/>
        <v>10</v>
      </c>
      <c r="L7" s="13">
        <f t="shared" si="4"/>
        <v>89</v>
      </c>
      <c r="M7" s="14">
        <f t="shared" si="5"/>
        <v>0</v>
      </c>
      <c r="N7" s="15">
        <f t="shared" si="6"/>
        <v>0</v>
      </c>
      <c r="O7" s="16">
        <f t="shared" si="7"/>
        <v>0</v>
      </c>
    </row>
    <row r="8" spans="1:15" ht="15.75" customHeight="1" x14ac:dyDescent="0.2">
      <c r="A8" s="9">
        <v>0.35416666666666669</v>
      </c>
      <c r="B8" s="10">
        <v>7.4887668497254116E-3</v>
      </c>
      <c r="C8" s="11">
        <f t="shared" si="0"/>
        <v>15</v>
      </c>
      <c r="D8" s="11">
        <f t="shared" si="1"/>
        <v>15</v>
      </c>
      <c r="E8" s="12">
        <f t="shared" si="8"/>
        <v>15</v>
      </c>
      <c r="F8" s="12">
        <f t="shared" si="9"/>
        <v>41</v>
      </c>
      <c r="G8" s="12">
        <f t="shared" si="12"/>
        <v>10</v>
      </c>
      <c r="H8" s="12">
        <f t="shared" si="3"/>
        <v>159</v>
      </c>
      <c r="I8" s="13">
        <f t="shared" si="10"/>
        <v>15</v>
      </c>
      <c r="J8" s="13">
        <f t="shared" si="11"/>
        <v>41</v>
      </c>
      <c r="K8" s="13">
        <f t="shared" si="13"/>
        <v>10</v>
      </c>
      <c r="L8" s="13">
        <f t="shared" si="4"/>
        <v>84</v>
      </c>
      <c r="M8" s="14">
        <f t="shared" si="5"/>
        <v>0</v>
      </c>
      <c r="N8" s="15">
        <f t="shared" si="6"/>
        <v>0</v>
      </c>
      <c r="O8" s="16">
        <f t="shared" si="7"/>
        <v>0</v>
      </c>
    </row>
    <row r="9" spans="1:15" ht="15.75" customHeight="1" x14ac:dyDescent="0.2">
      <c r="A9" s="17">
        <v>0.36458333333333331</v>
      </c>
      <c r="B9" s="18">
        <v>7.4887668497254116E-3</v>
      </c>
      <c r="C9" s="19">
        <f t="shared" si="0"/>
        <v>15</v>
      </c>
      <c r="D9" s="19">
        <f t="shared" si="1"/>
        <v>15</v>
      </c>
      <c r="E9" s="12">
        <f t="shared" si="8"/>
        <v>15</v>
      </c>
      <c r="F9" s="12">
        <f t="shared" si="9"/>
        <v>43</v>
      </c>
      <c r="G9" s="12">
        <f t="shared" si="12"/>
        <v>13</v>
      </c>
      <c r="H9" s="12">
        <f t="shared" si="3"/>
        <v>157</v>
      </c>
      <c r="I9" s="13">
        <f t="shared" si="10"/>
        <v>15</v>
      </c>
      <c r="J9" s="13">
        <f t="shared" si="11"/>
        <v>43</v>
      </c>
      <c r="K9" s="13">
        <f t="shared" si="13"/>
        <v>13</v>
      </c>
      <c r="L9" s="13">
        <f t="shared" si="4"/>
        <v>82</v>
      </c>
      <c r="M9" s="14">
        <f t="shared" si="5"/>
        <v>0</v>
      </c>
      <c r="N9" s="15">
        <f t="shared" si="6"/>
        <v>0</v>
      </c>
      <c r="O9" s="16">
        <f t="shared" si="7"/>
        <v>0</v>
      </c>
    </row>
    <row r="10" spans="1:15" ht="15.75" customHeight="1" x14ac:dyDescent="0.2">
      <c r="A10" s="9">
        <v>0.375</v>
      </c>
      <c r="B10" s="10">
        <v>9.3609585621567647E-3</v>
      </c>
      <c r="C10" s="11">
        <f t="shared" si="0"/>
        <v>18.75</v>
      </c>
      <c r="D10" s="11">
        <f t="shared" si="1"/>
        <v>19</v>
      </c>
      <c r="E10" s="12">
        <f t="shared" si="8"/>
        <v>19</v>
      </c>
      <c r="F10" s="12">
        <f t="shared" si="9"/>
        <v>49</v>
      </c>
      <c r="G10" s="12">
        <f t="shared" si="12"/>
        <v>13</v>
      </c>
      <c r="H10" s="12">
        <f t="shared" si="3"/>
        <v>151</v>
      </c>
      <c r="I10" s="13">
        <f t="shared" si="10"/>
        <v>19</v>
      </c>
      <c r="J10" s="13">
        <f t="shared" si="11"/>
        <v>49</v>
      </c>
      <c r="K10" s="13">
        <f t="shared" si="13"/>
        <v>13</v>
      </c>
      <c r="L10" s="13">
        <f t="shared" si="4"/>
        <v>76</v>
      </c>
      <c r="M10" s="14">
        <f t="shared" si="5"/>
        <v>0</v>
      </c>
      <c r="N10" s="15">
        <f t="shared" si="6"/>
        <v>0</v>
      </c>
      <c r="O10" s="16">
        <f t="shared" si="7"/>
        <v>0</v>
      </c>
    </row>
    <row r="11" spans="1:15" ht="15.75" customHeight="1" x14ac:dyDescent="0.2">
      <c r="A11" s="17">
        <v>0.38541666666666669</v>
      </c>
      <c r="B11" s="18">
        <v>9.3609585621567647E-3</v>
      </c>
      <c r="C11" s="19">
        <f t="shared" si="0"/>
        <v>18.75</v>
      </c>
      <c r="D11" s="19">
        <f t="shared" si="1"/>
        <v>19</v>
      </c>
      <c r="E11" s="12">
        <f t="shared" si="8"/>
        <v>19</v>
      </c>
      <c r="F11" s="12">
        <f t="shared" si="9"/>
        <v>53</v>
      </c>
      <c r="G11" s="12">
        <f t="shared" si="12"/>
        <v>15</v>
      </c>
      <c r="H11" s="12">
        <f t="shared" si="3"/>
        <v>147</v>
      </c>
      <c r="I11" s="13">
        <f t="shared" si="10"/>
        <v>19</v>
      </c>
      <c r="J11" s="13">
        <f t="shared" si="11"/>
        <v>53</v>
      </c>
      <c r="K11" s="13">
        <f t="shared" si="13"/>
        <v>15</v>
      </c>
      <c r="L11" s="13">
        <f t="shared" si="4"/>
        <v>72</v>
      </c>
      <c r="M11" s="14">
        <f t="shared" si="5"/>
        <v>0</v>
      </c>
      <c r="N11" s="15">
        <f t="shared" si="6"/>
        <v>0</v>
      </c>
      <c r="O11" s="16">
        <f t="shared" si="7"/>
        <v>0</v>
      </c>
    </row>
    <row r="12" spans="1:15" ht="15.75" customHeight="1" x14ac:dyDescent="0.2">
      <c r="A12" s="9">
        <v>0.39583333333333331</v>
      </c>
      <c r="B12" s="10">
        <v>9.9850224663005499E-3</v>
      </c>
      <c r="C12" s="11">
        <f t="shared" si="0"/>
        <v>20</v>
      </c>
      <c r="D12" s="11">
        <f t="shared" si="1"/>
        <v>20</v>
      </c>
      <c r="E12" s="12">
        <f t="shared" si="8"/>
        <v>20</v>
      </c>
      <c r="F12" s="12">
        <f t="shared" si="9"/>
        <v>58</v>
      </c>
      <c r="G12" s="12">
        <f t="shared" si="12"/>
        <v>15</v>
      </c>
      <c r="H12" s="12">
        <f t="shared" si="3"/>
        <v>142</v>
      </c>
      <c r="I12" s="13">
        <f t="shared" si="10"/>
        <v>20</v>
      </c>
      <c r="J12" s="13">
        <f t="shared" si="11"/>
        <v>58</v>
      </c>
      <c r="K12" s="13">
        <f t="shared" si="13"/>
        <v>15</v>
      </c>
      <c r="L12" s="13">
        <f t="shared" si="4"/>
        <v>67</v>
      </c>
      <c r="M12" s="14">
        <f t="shared" si="5"/>
        <v>0</v>
      </c>
      <c r="N12" s="15">
        <f t="shared" si="6"/>
        <v>0</v>
      </c>
      <c r="O12" s="16">
        <f t="shared" si="7"/>
        <v>0</v>
      </c>
    </row>
    <row r="13" spans="1:15" ht="15.75" customHeight="1" x14ac:dyDescent="0.2">
      <c r="A13" s="17">
        <v>0.40625</v>
      </c>
      <c r="B13" s="18">
        <v>9.9850224663005499E-3</v>
      </c>
      <c r="C13" s="19">
        <f t="shared" si="0"/>
        <v>20</v>
      </c>
      <c r="D13" s="19">
        <f t="shared" si="1"/>
        <v>20</v>
      </c>
      <c r="E13" s="12">
        <f t="shared" si="8"/>
        <v>20</v>
      </c>
      <c r="F13" s="12">
        <f t="shared" si="9"/>
        <v>59</v>
      </c>
      <c r="G13" s="12">
        <f t="shared" si="12"/>
        <v>19</v>
      </c>
      <c r="H13" s="12">
        <f t="shared" si="3"/>
        <v>141</v>
      </c>
      <c r="I13" s="13">
        <f t="shared" si="10"/>
        <v>20</v>
      </c>
      <c r="J13" s="13">
        <f t="shared" si="11"/>
        <v>59</v>
      </c>
      <c r="K13" s="13">
        <f t="shared" si="13"/>
        <v>19</v>
      </c>
      <c r="L13" s="13">
        <f t="shared" si="4"/>
        <v>66</v>
      </c>
      <c r="M13" s="14">
        <f t="shared" si="5"/>
        <v>0</v>
      </c>
      <c r="N13" s="15">
        <f t="shared" si="6"/>
        <v>0</v>
      </c>
      <c r="O13" s="16">
        <f t="shared" si="7"/>
        <v>0</v>
      </c>
    </row>
    <row r="14" spans="1:15" ht="15.75" customHeight="1" x14ac:dyDescent="0.2">
      <c r="A14" s="9">
        <v>0.41666666666666669</v>
      </c>
      <c r="B14" s="10">
        <v>1.2481278082875686E-2</v>
      </c>
      <c r="C14" s="11">
        <f t="shared" si="0"/>
        <v>25</v>
      </c>
      <c r="D14" s="11">
        <f t="shared" si="1"/>
        <v>25</v>
      </c>
      <c r="E14" s="12">
        <f t="shared" si="8"/>
        <v>25</v>
      </c>
      <c r="F14" s="12">
        <f t="shared" si="9"/>
        <v>65</v>
      </c>
      <c r="G14" s="12">
        <f t="shared" si="12"/>
        <v>19</v>
      </c>
      <c r="H14" s="12">
        <f t="shared" si="3"/>
        <v>135</v>
      </c>
      <c r="I14" s="13">
        <f t="shared" si="10"/>
        <v>25</v>
      </c>
      <c r="J14" s="13">
        <f t="shared" si="11"/>
        <v>65</v>
      </c>
      <c r="K14" s="13">
        <f t="shared" si="13"/>
        <v>19</v>
      </c>
      <c r="L14" s="13">
        <f t="shared" si="4"/>
        <v>60</v>
      </c>
      <c r="M14" s="14">
        <f t="shared" si="5"/>
        <v>0</v>
      </c>
      <c r="N14" s="15">
        <f t="shared" si="6"/>
        <v>0</v>
      </c>
      <c r="O14" s="16">
        <f t="shared" si="7"/>
        <v>0</v>
      </c>
    </row>
    <row r="15" spans="1:15" ht="15.75" customHeight="1" x14ac:dyDescent="0.2">
      <c r="A15" s="17">
        <v>0.42708333333333331</v>
      </c>
      <c r="B15" s="18">
        <v>1.2481278082875686E-2</v>
      </c>
      <c r="C15" s="19">
        <f t="shared" si="0"/>
        <v>25</v>
      </c>
      <c r="D15" s="19">
        <f t="shared" si="1"/>
        <v>25</v>
      </c>
      <c r="E15" s="12">
        <f t="shared" si="8"/>
        <v>25</v>
      </c>
      <c r="F15" s="12">
        <f t="shared" si="9"/>
        <v>70</v>
      </c>
      <c r="G15" s="12">
        <f t="shared" si="12"/>
        <v>20</v>
      </c>
      <c r="H15" s="12">
        <f t="shared" si="3"/>
        <v>130</v>
      </c>
      <c r="I15" s="13">
        <f t="shared" si="10"/>
        <v>25</v>
      </c>
      <c r="J15" s="13">
        <f t="shared" si="11"/>
        <v>70</v>
      </c>
      <c r="K15" s="13">
        <f t="shared" si="13"/>
        <v>20</v>
      </c>
      <c r="L15" s="13">
        <f t="shared" si="4"/>
        <v>55</v>
      </c>
      <c r="M15" s="14">
        <f t="shared" si="5"/>
        <v>0</v>
      </c>
      <c r="N15" s="15">
        <f t="shared" si="6"/>
        <v>0</v>
      </c>
      <c r="O15" s="16">
        <f t="shared" si="7"/>
        <v>0</v>
      </c>
    </row>
    <row r="16" spans="1:15" ht="15.75" customHeight="1" x14ac:dyDescent="0.2">
      <c r="A16" s="9">
        <v>0.4375</v>
      </c>
      <c r="B16" s="10">
        <v>1.2481278082875686E-2</v>
      </c>
      <c r="C16" s="11">
        <f t="shared" si="0"/>
        <v>25</v>
      </c>
      <c r="D16" s="11">
        <f t="shared" si="1"/>
        <v>25</v>
      </c>
      <c r="E16" s="12">
        <f t="shared" si="8"/>
        <v>25</v>
      </c>
      <c r="F16" s="12">
        <f t="shared" si="9"/>
        <v>75</v>
      </c>
      <c r="G16" s="12">
        <f t="shared" si="12"/>
        <v>20</v>
      </c>
      <c r="H16" s="12">
        <f t="shared" si="3"/>
        <v>125</v>
      </c>
      <c r="I16" s="13">
        <f t="shared" si="10"/>
        <v>25</v>
      </c>
      <c r="J16" s="13">
        <f t="shared" si="11"/>
        <v>75</v>
      </c>
      <c r="K16" s="13">
        <f t="shared" si="13"/>
        <v>20</v>
      </c>
      <c r="L16" s="13">
        <f t="shared" si="4"/>
        <v>50</v>
      </c>
      <c r="M16" s="14">
        <f t="shared" si="5"/>
        <v>0</v>
      </c>
      <c r="N16" s="15">
        <f t="shared" si="6"/>
        <v>0</v>
      </c>
      <c r="O16" s="16">
        <f t="shared" si="7"/>
        <v>0</v>
      </c>
    </row>
    <row r="17" spans="1:15" ht="15.75" customHeight="1" x14ac:dyDescent="0.2">
      <c r="A17" s="17">
        <v>0.44791666666666669</v>
      </c>
      <c r="B17" s="18">
        <v>1.2481278082875686E-2</v>
      </c>
      <c r="C17" s="19">
        <f t="shared" si="0"/>
        <v>25</v>
      </c>
      <c r="D17" s="19">
        <f t="shared" si="1"/>
        <v>25</v>
      </c>
      <c r="E17" s="12">
        <f t="shared" si="8"/>
        <v>25</v>
      </c>
      <c r="F17" s="12">
        <f t="shared" si="9"/>
        <v>75</v>
      </c>
      <c r="G17" s="12">
        <f t="shared" si="12"/>
        <v>25</v>
      </c>
      <c r="H17" s="12">
        <f t="shared" si="3"/>
        <v>125</v>
      </c>
      <c r="I17" s="13">
        <f t="shared" si="10"/>
        <v>25</v>
      </c>
      <c r="J17" s="13">
        <f t="shared" si="11"/>
        <v>75</v>
      </c>
      <c r="K17" s="13">
        <f t="shared" si="13"/>
        <v>25</v>
      </c>
      <c r="L17" s="13">
        <f t="shared" si="4"/>
        <v>50</v>
      </c>
      <c r="M17" s="14">
        <f t="shared" si="5"/>
        <v>0</v>
      </c>
      <c r="N17" s="15">
        <f t="shared" si="6"/>
        <v>0</v>
      </c>
      <c r="O17" s="16">
        <f t="shared" si="7"/>
        <v>0</v>
      </c>
    </row>
    <row r="18" spans="1:15" ht="15.75" customHeight="1" x14ac:dyDescent="0.2">
      <c r="A18" s="9">
        <v>0.45833333333333331</v>
      </c>
      <c r="B18" s="10">
        <v>1.5601597603594608E-2</v>
      </c>
      <c r="C18" s="11">
        <f t="shared" si="0"/>
        <v>31.25</v>
      </c>
      <c r="D18" s="11">
        <f t="shared" si="1"/>
        <v>32</v>
      </c>
      <c r="E18" s="12">
        <f t="shared" si="8"/>
        <v>32</v>
      </c>
      <c r="F18" s="12">
        <f t="shared" si="9"/>
        <v>82</v>
      </c>
      <c r="G18" s="12">
        <f t="shared" si="12"/>
        <v>25</v>
      </c>
      <c r="H18" s="12">
        <f t="shared" si="3"/>
        <v>118</v>
      </c>
      <c r="I18" s="13">
        <f t="shared" si="10"/>
        <v>32</v>
      </c>
      <c r="J18" s="13">
        <f t="shared" si="11"/>
        <v>82</v>
      </c>
      <c r="K18" s="13">
        <f t="shared" si="13"/>
        <v>25</v>
      </c>
      <c r="L18" s="13">
        <f t="shared" si="4"/>
        <v>43</v>
      </c>
      <c r="M18" s="14">
        <f t="shared" si="5"/>
        <v>0</v>
      </c>
      <c r="N18" s="15">
        <f t="shared" si="6"/>
        <v>0</v>
      </c>
      <c r="O18" s="16">
        <f t="shared" si="7"/>
        <v>0</v>
      </c>
    </row>
    <row r="19" spans="1:15" ht="15.75" customHeight="1" x14ac:dyDescent="0.2">
      <c r="A19" s="17">
        <v>0.46875</v>
      </c>
      <c r="B19" s="18">
        <v>1.5601597603594608E-2</v>
      </c>
      <c r="C19" s="19">
        <f t="shared" si="0"/>
        <v>31.25</v>
      </c>
      <c r="D19" s="19">
        <f t="shared" si="1"/>
        <v>32</v>
      </c>
      <c r="E19" s="12">
        <f t="shared" si="8"/>
        <v>32</v>
      </c>
      <c r="F19" s="12">
        <f t="shared" si="9"/>
        <v>89</v>
      </c>
      <c r="G19" s="12">
        <f t="shared" si="12"/>
        <v>25</v>
      </c>
      <c r="H19" s="12">
        <f t="shared" si="3"/>
        <v>111</v>
      </c>
      <c r="I19" s="13">
        <f t="shared" si="10"/>
        <v>32</v>
      </c>
      <c r="J19" s="13">
        <f t="shared" si="11"/>
        <v>89</v>
      </c>
      <c r="K19" s="13">
        <f t="shared" si="13"/>
        <v>25</v>
      </c>
      <c r="L19" s="13">
        <f t="shared" si="4"/>
        <v>36</v>
      </c>
      <c r="M19" s="14">
        <f t="shared" si="5"/>
        <v>0</v>
      </c>
      <c r="N19" s="15">
        <f t="shared" si="6"/>
        <v>0</v>
      </c>
      <c r="O19" s="16">
        <f t="shared" si="7"/>
        <v>0</v>
      </c>
    </row>
    <row r="20" spans="1:15" ht="15.75" customHeight="1" x14ac:dyDescent="0.2">
      <c r="A20" s="9">
        <v>0.47916666666666669</v>
      </c>
      <c r="B20" s="10">
        <v>1.6475287069395907E-2</v>
      </c>
      <c r="C20" s="11">
        <f t="shared" si="0"/>
        <v>33</v>
      </c>
      <c r="D20" s="11">
        <f t="shared" si="1"/>
        <v>33</v>
      </c>
      <c r="E20" s="12">
        <f t="shared" si="8"/>
        <v>33</v>
      </c>
      <c r="F20" s="12">
        <f t="shared" si="9"/>
        <v>97</v>
      </c>
      <c r="G20" s="12">
        <f t="shared" si="12"/>
        <v>25</v>
      </c>
      <c r="H20" s="12">
        <f t="shared" si="3"/>
        <v>103</v>
      </c>
      <c r="I20" s="13">
        <f t="shared" si="10"/>
        <v>33</v>
      </c>
      <c r="J20" s="13">
        <f t="shared" si="11"/>
        <v>97</v>
      </c>
      <c r="K20" s="13">
        <f t="shared" si="13"/>
        <v>25</v>
      </c>
      <c r="L20" s="13">
        <f t="shared" si="4"/>
        <v>28</v>
      </c>
      <c r="M20" s="14">
        <f t="shared" si="5"/>
        <v>0</v>
      </c>
      <c r="N20" s="15">
        <f t="shared" si="6"/>
        <v>0</v>
      </c>
      <c r="O20" s="16">
        <f t="shared" si="7"/>
        <v>0</v>
      </c>
    </row>
    <row r="21" spans="1:15" ht="15.75" customHeight="1" x14ac:dyDescent="0.2">
      <c r="A21" s="17">
        <v>0.48958333333333331</v>
      </c>
      <c r="B21" s="18">
        <v>1.6475287069395907E-2</v>
      </c>
      <c r="C21" s="19">
        <f t="shared" si="0"/>
        <v>33</v>
      </c>
      <c r="D21" s="19">
        <f t="shared" si="1"/>
        <v>33</v>
      </c>
      <c r="E21" s="12">
        <f t="shared" si="8"/>
        <v>33</v>
      </c>
      <c r="F21" s="12">
        <f t="shared" si="9"/>
        <v>98</v>
      </c>
      <c r="G21" s="12">
        <f t="shared" si="12"/>
        <v>32</v>
      </c>
      <c r="H21" s="12">
        <f t="shared" si="3"/>
        <v>102</v>
      </c>
      <c r="I21" s="13">
        <f t="shared" si="10"/>
        <v>33</v>
      </c>
      <c r="J21" s="13">
        <f t="shared" si="11"/>
        <v>98</v>
      </c>
      <c r="K21" s="13">
        <f t="shared" si="13"/>
        <v>32</v>
      </c>
      <c r="L21" s="13">
        <f t="shared" si="4"/>
        <v>27</v>
      </c>
      <c r="M21" s="14">
        <f t="shared" si="5"/>
        <v>0</v>
      </c>
      <c r="N21" s="15">
        <f t="shared" si="6"/>
        <v>0</v>
      </c>
      <c r="O21" s="16">
        <f t="shared" si="7"/>
        <v>0</v>
      </c>
    </row>
    <row r="22" spans="1:15" ht="15.75" customHeight="1" x14ac:dyDescent="0.2">
      <c r="A22" s="9">
        <v>0.5</v>
      </c>
      <c r="B22" s="10">
        <v>1.8472291562656017E-2</v>
      </c>
      <c r="C22" s="11">
        <f t="shared" si="0"/>
        <v>37</v>
      </c>
      <c r="D22" s="11">
        <f t="shared" si="1"/>
        <v>37</v>
      </c>
      <c r="E22" s="12">
        <f t="shared" si="8"/>
        <v>37</v>
      </c>
      <c r="F22" s="12">
        <f t="shared" si="9"/>
        <v>103</v>
      </c>
      <c r="G22" s="12">
        <f t="shared" si="12"/>
        <v>32</v>
      </c>
      <c r="H22" s="12">
        <f t="shared" si="3"/>
        <v>97</v>
      </c>
      <c r="I22" s="13">
        <f t="shared" si="10"/>
        <v>37</v>
      </c>
      <c r="J22" s="13">
        <f t="shared" si="11"/>
        <v>103</v>
      </c>
      <c r="K22" s="13">
        <f t="shared" si="13"/>
        <v>32</v>
      </c>
      <c r="L22" s="13">
        <f t="shared" si="4"/>
        <v>22</v>
      </c>
      <c r="M22" s="14">
        <f t="shared" si="5"/>
        <v>0</v>
      </c>
      <c r="N22" s="15">
        <f t="shared" si="6"/>
        <v>0</v>
      </c>
      <c r="O22" s="16">
        <f t="shared" si="7"/>
        <v>0</v>
      </c>
    </row>
    <row r="23" spans="1:15" ht="15.75" customHeight="1" x14ac:dyDescent="0.2">
      <c r="A23" s="17">
        <v>0.51041666666666663</v>
      </c>
      <c r="B23" s="18">
        <v>1.8721917124313529E-2</v>
      </c>
      <c r="C23" s="19">
        <f t="shared" si="0"/>
        <v>37.5</v>
      </c>
      <c r="D23" s="19">
        <f t="shared" si="1"/>
        <v>38</v>
      </c>
      <c r="E23" s="12">
        <f t="shared" si="8"/>
        <v>38</v>
      </c>
      <c r="F23" s="12">
        <f t="shared" si="9"/>
        <v>108</v>
      </c>
      <c r="G23" s="12">
        <f t="shared" si="12"/>
        <v>33</v>
      </c>
      <c r="H23" s="12">
        <f t="shared" si="3"/>
        <v>92</v>
      </c>
      <c r="I23" s="13">
        <f t="shared" si="10"/>
        <v>38</v>
      </c>
      <c r="J23" s="13">
        <f t="shared" si="11"/>
        <v>108</v>
      </c>
      <c r="K23" s="13">
        <f t="shared" si="13"/>
        <v>33</v>
      </c>
      <c r="L23" s="13">
        <f t="shared" si="4"/>
        <v>17</v>
      </c>
      <c r="M23" s="14">
        <f t="shared" si="5"/>
        <v>0</v>
      </c>
      <c r="N23" s="15">
        <f t="shared" si="6"/>
        <v>0</v>
      </c>
      <c r="O23" s="16">
        <f t="shared" si="7"/>
        <v>0</v>
      </c>
    </row>
    <row r="24" spans="1:15" ht="15.75" customHeight="1" x14ac:dyDescent="0.2">
      <c r="A24" s="9">
        <v>0.52083333333333337</v>
      </c>
      <c r="B24" s="10">
        <v>1.8721917124313529E-2</v>
      </c>
      <c r="C24" s="11">
        <f t="shared" si="0"/>
        <v>37.5</v>
      </c>
      <c r="D24" s="11">
        <f t="shared" si="1"/>
        <v>38</v>
      </c>
      <c r="E24" s="12">
        <f t="shared" si="8"/>
        <v>38</v>
      </c>
      <c r="F24" s="12">
        <f t="shared" si="9"/>
        <v>113</v>
      </c>
      <c r="G24" s="12">
        <f t="shared" si="12"/>
        <v>33</v>
      </c>
      <c r="H24" s="12">
        <f t="shared" si="3"/>
        <v>87</v>
      </c>
      <c r="I24" s="13">
        <f t="shared" si="10"/>
        <v>38</v>
      </c>
      <c r="J24" s="13">
        <f t="shared" si="11"/>
        <v>113</v>
      </c>
      <c r="K24" s="13">
        <f t="shared" si="13"/>
        <v>33</v>
      </c>
      <c r="L24" s="13">
        <f t="shared" si="4"/>
        <v>12</v>
      </c>
      <c r="M24" s="14">
        <f t="shared" si="5"/>
        <v>0</v>
      </c>
      <c r="N24" s="15">
        <f t="shared" si="6"/>
        <v>0</v>
      </c>
      <c r="O24" s="16">
        <f t="shared" si="7"/>
        <v>0</v>
      </c>
    </row>
    <row r="25" spans="1:15" ht="15.75" customHeight="1" x14ac:dyDescent="0.2">
      <c r="A25" s="17">
        <v>0.53125</v>
      </c>
      <c r="B25" s="18">
        <v>1.8721917124313529E-2</v>
      </c>
      <c r="C25" s="19">
        <f t="shared" si="0"/>
        <v>37.5</v>
      </c>
      <c r="D25" s="19">
        <f t="shared" si="1"/>
        <v>38</v>
      </c>
      <c r="E25" s="12">
        <f t="shared" si="8"/>
        <v>38</v>
      </c>
      <c r="F25" s="12">
        <f t="shared" si="9"/>
        <v>114</v>
      </c>
      <c r="G25" s="12">
        <f t="shared" si="12"/>
        <v>37</v>
      </c>
      <c r="H25" s="12">
        <f t="shared" si="3"/>
        <v>86</v>
      </c>
      <c r="I25" s="13">
        <f t="shared" si="10"/>
        <v>38</v>
      </c>
      <c r="J25" s="13">
        <f t="shared" si="11"/>
        <v>114</v>
      </c>
      <c r="K25" s="13">
        <f t="shared" si="13"/>
        <v>37</v>
      </c>
      <c r="L25" s="13">
        <f t="shared" si="4"/>
        <v>11</v>
      </c>
      <c r="M25" s="14">
        <f t="shared" si="5"/>
        <v>0</v>
      </c>
      <c r="N25" s="15">
        <f t="shared" si="6"/>
        <v>0</v>
      </c>
      <c r="O25" s="16">
        <f t="shared" si="7"/>
        <v>0</v>
      </c>
    </row>
    <row r="26" spans="1:15" ht="15.75" customHeight="1" x14ac:dyDescent="0.2">
      <c r="A26" s="9">
        <v>0.54166666666666663</v>
      </c>
      <c r="B26" s="10">
        <v>2.1842236645032452E-2</v>
      </c>
      <c r="C26" s="11">
        <f t="shared" si="0"/>
        <v>43.75</v>
      </c>
      <c r="D26" s="11">
        <f t="shared" si="1"/>
        <v>44</v>
      </c>
      <c r="E26" s="12">
        <f t="shared" si="8"/>
        <v>44</v>
      </c>
      <c r="F26" s="12">
        <f t="shared" si="9"/>
        <v>120</v>
      </c>
      <c r="G26" s="12">
        <f t="shared" si="12"/>
        <v>38</v>
      </c>
      <c r="H26" s="12">
        <f t="shared" si="3"/>
        <v>80</v>
      </c>
      <c r="I26" s="13">
        <f t="shared" si="10"/>
        <v>44</v>
      </c>
      <c r="J26" s="13">
        <f t="shared" si="11"/>
        <v>120</v>
      </c>
      <c r="K26" s="13">
        <f t="shared" si="13"/>
        <v>38</v>
      </c>
      <c r="L26" s="13">
        <f t="shared" si="4"/>
        <v>5</v>
      </c>
      <c r="M26" s="14">
        <f t="shared" si="5"/>
        <v>0</v>
      </c>
      <c r="N26" s="15">
        <f t="shared" si="6"/>
        <v>0</v>
      </c>
      <c r="O26" s="16">
        <f t="shared" si="7"/>
        <v>0</v>
      </c>
    </row>
    <row r="27" spans="1:15" ht="15.75" customHeight="1" x14ac:dyDescent="0.2">
      <c r="A27" s="17">
        <v>0.55208333333333337</v>
      </c>
      <c r="B27" s="18">
        <v>2.1842236645032452E-2</v>
      </c>
      <c r="C27" s="19">
        <f t="shared" si="0"/>
        <v>43.75</v>
      </c>
      <c r="D27" s="19">
        <f t="shared" si="1"/>
        <v>44</v>
      </c>
      <c r="E27" s="12">
        <f t="shared" si="8"/>
        <v>44</v>
      </c>
      <c r="F27" s="12">
        <f t="shared" si="9"/>
        <v>126</v>
      </c>
      <c r="G27" s="12">
        <f t="shared" si="12"/>
        <v>38</v>
      </c>
      <c r="H27" s="12">
        <f t="shared" si="3"/>
        <v>74</v>
      </c>
      <c r="I27" s="13">
        <f t="shared" si="10"/>
        <v>44</v>
      </c>
      <c r="J27" s="13">
        <f t="shared" si="11"/>
        <v>126</v>
      </c>
      <c r="K27" s="13">
        <f t="shared" si="13"/>
        <v>38</v>
      </c>
      <c r="L27" s="13">
        <f t="shared" si="4"/>
        <v>-1</v>
      </c>
      <c r="M27" s="14">
        <f t="shared" si="5"/>
        <v>1</v>
      </c>
      <c r="N27" s="15">
        <f t="shared" si="6"/>
        <v>75</v>
      </c>
      <c r="O27" s="16">
        <f t="shared" si="7"/>
        <v>3.75</v>
      </c>
    </row>
    <row r="28" spans="1:15" ht="15.75" customHeight="1" x14ac:dyDescent="0.2">
      <c r="A28" s="9">
        <v>0.5625</v>
      </c>
      <c r="B28" s="10">
        <v>2.1842236645032452E-2</v>
      </c>
      <c r="C28" s="11">
        <f t="shared" si="0"/>
        <v>43.75</v>
      </c>
      <c r="D28" s="11">
        <f t="shared" si="1"/>
        <v>44</v>
      </c>
      <c r="E28" s="12">
        <f t="shared" si="8"/>
        <v>44</v>
      </c>
      <c r="F28" s="12">
        <f t="shared" si="9"/>
        <v>132</v>
      </c>
      <c r="G28" s="12">
        <f t="shared" si="12"/>
        <v>38</v>
      </c>
      <c r="H28" s="12">
        <f t="shared" si="3"/>
        <v>68</v>
      </c>
      <c r="I28" s="13">
        <f t="shared" si="10"/>
        <v>44</v>
      </c>
      <c r="J28" s="13">
        <f t="shared" si="11"/>
        <v>132</v>
      </c>
      <c r="K28" s="13">
        <f t="shared" si="13"/>
        <v>38</v>
      </c>
      <c r="L28" s="13">
        <f t="shared" si="4"/>
        <v>-7</v>
      </c>
      <c r="M28" s="14">
        <f t="shared" si="5"/>
        <v>7</v>
      </c>
      <c r="N28" s="15">
        <f t="shared" si="6"/>
        <v>525</v>
      </c>
      <c r="O28" s="16">
        <f t="shared" si="7"/>
        <v>26.25</v>
      </c>
    </row>
    <row r="29" spans="1:15" ht="15.75" customHeight="1" x14ac:dyDescent="0.2">
      <c r="A29" s="17">
        <v>0.57291666666666663</v>
      </c>
      <c r="B29" s="18">
        <v>2.1842236645032452E-2</v>
      </c>
      <c r="C29" s="19">
        <f t="shared" si="0"/>
        <v>43.75</v>
      </c>
      <c r="D29" s="19">
        <f t="shared" si="1"/>
        <v>44</v>
      </c>
      <c r="E29" s="12">
        <f t="shared" si="8"/>
        <v>44</v>
      </c>
      <c r="F29" s="12">
        <f t="shared" si="9"/>
        <v>132</v>
      </c>
      <c r="G29" s="12">
        <f t="shared" si="12"/>
        <v>44</v>
      </c>
      <c r="H29" s="12">
        <f t="shared" si="3"/>
        <v>68</v>
      </c>
      <c r="I29" s="13">
        <f t="shared" si="10"/>
        <v>44</v>
      </c>
      <c r="J29" s="13">
        <f t="shared" si="11"/>
        <v>132</v>
      </c>
      <c r="K29" s="13">
        <f t="shared" si="13"/>
        <v>44</v>
      </c>
      <c r="L29" s="13">
        <f t="shared" si="4"/>
        <v>-7</v>
      </c>
      <c r="M29" s="14">
        <f t="shared" si="5"/>
        <v>7</v>
      </c>
      <c r="N29" s="15">
        <f t="shared" si="6"/>
        <v>525</v>
      </c>
      <c r="O29" s="16">
        <f t="shared" si="7"/>
        <v>26.25</v>
      </c>
    </row>
    <row r="30" spans="1:15" ht="15.75" customHeight="1" x14ac:dyDescent="0.2">
      <c r="A30" s="9">
        <v>0.58333333333333337</v>
      </c>
      <c r="B30" s="10">
        <v>1.8721917124313529E-2</v>
      </c>
      <c r="C30" s="11">
        <f t="shared" si="0"/>
        <v>37.5</v>
      </c>
      <c r="D30" s="11">
        <f t="shared" si="1"/>
        <v>38</v>
      </c>
      <c r="E30" s="12">
        <f t="shared" si="8"/>
        <v>38</v>
      </c>
      <c r="F30" s="12">
        <f t="shared" si="9"/>
        <v>126</v>
      </c>
      <c r="G30" s="12">
        <f t="shared" si="12"/>
        <v>44</v>
      </c>
      <c r="H30" s="12">
        <f t="shared" si="3"/>
        <v>74</v>
      </c>
      <c r="I30" s="13">
        <f t="shared" si="10"/>
        <v>38</v>
      </c>
      <c r="J30" s="13">
        <f t="shared" si="11"/>
        <v>126</v>
      </c>
      <c r="K30" s="13">
        <f t="shared" si="13"/>
        <v>44</v>
      </c>
      <c r="L30" s="13">
        <f t="shared" si="4"/>
        <v>-1</v>
      </c>
      <c r="M30" s="14">
        <f t="shared" si="5"/>
        <v>1</v>
      </c>
      <c r="N30" s="15">
        <f t="shared" si="6"/>
        <v>75</v>
      </c>
      <c r="O30" s="16">
        <f t="shared" si="7"/>
        <v>3.75</v>
      </c>
    </row>
    <row r="31" spans="1:15" ht="15.75" customHeight="1" x14ac:dyDescent="0.2">
      <c r="A31" s="17">
        <v>0.59375</v>
      </c>
      <c r="B31" s="18">
        <v>1.8721917124313529E-2</v>
      </c>
      <c r="C31" s="19">
        <f t="shared" si="0"/>
        <v>37.5</v>
      </c>
      <c r="D31" s="19">
        <f t="shared" si="1"/>
        <v>38</v>
      </c>
      <c r="E31" s="12">
        <f t="shared" si="8"/>
        <v>38</v>
      </c>
      <c r="F31" s="12">
        <f t="shared" si="9"/>
        <v>120</v>
      </c>
      <c r="G31" s="12">
        <f t="shared" si="12"/>
        <v>44</v>
      </c>
      <c r="H31" s="12">
        <f t="shared" si="3"/>
        <v>80</v>
      </c>
      <c r="I31" s="13">
        <f t="shared" si="10"/>
        <v>38</v>
      </c>
      <c r="J31" s="13">
        <f t="shared" si="11"/>
        <v>120</v>
      </c>
      <c r="K31" s="13">
        <f t="shared" si="13"/>
        <v>44</v>
      </c>
      <c r="L31" s="13">
        <f t="shared" si="4"/>
        <v>5</v>
      </c>
      <c r="M31" s="14">
        <f t="shared" si="5"/>
        <v>0</v>
      </c>
      <c r="N31" s="15">
        <f t="shared" si="6"/>
        <v>0</v>
      </c>
      <c r="O31" s="16">
        <f t="shared" si="7"/>
        <v>0</v>
      </c>
    </row>
    <row r="32" spans="1:15" ht="15.75" customHeight="1" x14ac:dyDescent="0.2">
      <c r="A32" s="9">
        <v>0.60416666666666663</v>
      </c>
      <c r="B32" s="10">
        <v>1.8721917124313529E-2</v>
      </c>
      <c r="C32" s="11">
        <f t="shared" si="0"/>
        <v>37.5</v>
      </c>
      <c r="D32" s="11">
        <f t="shared" si="1"/>
        <v>38</v>
      </c>
      <c r="E32" s="12">
        <f t="shared" si="8"/>
        <v>38</v>
      </c>
      <c r="F32" s="12">
        <f t="shared" si="9"/>
        <v>114</v>
      </c>
      <c r="G32" s="12">
        <f t="shared" si="12"/>
        <v>44</v>
      </c>
      <c r="H32" s="12">
        <f t="shared" si="3"/>
        <v>86</v>
      </c>
      <c r="I32" s="13">
        <f t="shared" si="10"/>
        <v>38</v>
      </c>
      <c r="J32" s="13">
        <f t="shared" si="11"/>
        <v>114</v>
      </c>
      <c r="K32" s="13">
        <f t="shared" si="13"/>
        <v>44</v>
      </c>
      <c r="L32" s="13">
        <f t="shared" si="4"/>
        <v>11</v>
      </c>
      <c r="M32" s="14">
        <f t="shared" si="5"/>
        <v>0</v>
      </c>
      <c r="N32" s="15">
        <f t="shared" si="6"/>
        <v>0</v>
      </c>
      <c r="O32" s="16">
        <f t="shared" si="7"/>
        <v>0</v>
      </c>
    </row>
    <row r="33" spans="1:15" ht="15.75" customHeight="1" x14ac:dyDescent="0.2">
      <c r="A33" s="17">
        <v>0.61458333333333337</v>
      </c>
      <c r="B33" s="18">
        <v>1.8721917124313529E-2</v>
      </c>
      <c r="C33" s="19">
        <f t="shared" si="0"/>
        <v>37.5</v>
      </c>
      <c r="D33" s="19">
        <f t="shared" si="1"/>
        <v>38</v>
      </c>
      <c r="E33" s="12">
        <f t="shared" si="8"/>
        <v>38</v>
      </c>
      <c r="F33" s="12">
        <f t="shared" si="9"/>
        <v>114</v>
      </c>
      <c r="G33" s="12">
        <f t="shared" si="12"/>
        <v>38</v>
      </c>
      <c r="H33" s="12">
        <f t="shared" si="3"/>
        <v>86</v>
      </c>
      <c r="I33" s="13">
        <f t="shared" si="10"/>
        <v>38</v>
      </c>
      <c r="J33" s="13">
        <f t="shared" si="11"/>
        <v>114</v>
      </c>
      <c r="K33" s="13">
        <f t="shared" si="13"/>
        <v>38</v>
      </c>
      <c r="L33" s="13">
        <f t="shared" si="4"/>
        <v>11</v>
      </c>
      <c r="M33" s="14">
        <f t="shared" si="5"/>
        <v>0</v>
      </c>
      <c r="N33" s="15">
        <f t="shared" si="6"/>
        <v>0</v>
      </c>
      <c r="O33" s="16">
        <f t="shared" si="7"/>
        <v>0</v>
      </c>
    </row>
    <row r="34" spans="1:15" ht="15.75" customHeight="1" x14ac:dyDescent="0.2">
      <c r="A34" s="9">
        <v>0.625</v>
      </c>
      <c r="B34" s="10">
        <v>1.5601597603594608E-2</v>
      </c>
      <c r="C34" s="11">
        <f t="shared" ref="C34:C65" si="14">master_transactions_daily*B34</f>
        <v>31.25</v>
      </c>
      <c r="D34" s="11">
        <f t="shared" si="1"/>
        <v>32</v>
      </c>
      <c r="E34" s="12">
        <f t="shared" si="8"/>
        <v>32</v>
      </c>
      <c r="F34" s="12">
        <f t="shared" si="9"/>
        <v>108</v>
      </c>
      <c r="G34" s="12">
        <f t="shared" si="12"/>
        <v>38</v>
      </c>
      <c r="H34" s="12">
        <f t="shared" ref="H34:H62" si="15">master_ideal_fleet-F34</f>
        <v>92</v>
      </c>
      <c r="I34" s="13">
        <f t="shared" si="10"/>
        <v>32</v>
      </c>
      <c r="J34" s="13">
        <f t="shared" si="11"/>
        <v>108</v>
      </c>
      <c r="K34" s="13">
        <f t="shared" si="13"/>
        <v>38</v>
      </c>
      <c r="L34" s="13">
        <f t="shared" ref="L34:L62" si="16">master_theft_fleet_size-J34</f>
        <v>17</v>
      </c>
      <c r="M34" s="14">
        <f t="shared" si="5"/>
        <v>0</v>
      </c>
      <c r="N34" s="15">
        <f t="shared" ref="N34:N65" si="17">M34*master_basket_size</f>
        <v>0</v>
      </c>
      <c r="O34" s="16">
        <f t="shared" ref="O34:O65" si="18">N34*master_profit</f>
        <v>0</v>
      </c>
    </row>
    <row r="35" spans="1:15" ht="15.75" customHeight="1" x14ac:dyDescent="0.2">
      <c r="A35" s="17">
        <v>0.63541666666666663</v>
      </c>
      <c r="B35" s="18">
        <v>1.5601597603594608E-2</v>
      </c>
      <c r="C35" s="19">
        <f t="shared" si="14"/>
        <v>31.25</v>
      </c>
      <c r="D35" s="19">
        <f t="shared" si="1"/>
        <v>32</v>
      </c>
      <c r="E35" s="12">
        <f t="shared" si="8"/>
        <v>32</v>
      </c>
      <c r="F35" s="12">
        <f t="shared" si="9"/>
        <v>102</v>
      </c>
      <c r="G35" s="12">
        <f t="shared" si="12"/>
        <v>38</v>
      </c>
      <c r="H35" s="12">
        <f t="shared" si="15"/>
        <v>98</v>
      </c>
      <c r="I35" s="13">
        <f t="shared" si="10"/>
        <v>32</v>
      </c>
      <c r="J35" s="13">
        <f t="shared" si="11"/>
        <v>102</v>
      </c>
      <c r="K35" s="13">
        <f t="shared" si="13"/>
        <v>38</v>
      </c>
      <c r="L35" s="13">
        <f t="shared" si="16"/>
        <v>23</v>
      </c>
      <c r="M35" s="14">
        <f t="shared" si="5"/>
        <v>0</v>
      </c>
      <c r="N35" s="15">
        <f t="shared" si="17"/>
        <v>0</v>
      </c>
      <c r="O35" s="16">
        <f t="shared" si="18"/>
        <v>0</v>
      </c>
    </row>
    <row r="36" spans="1:15" ht="15.75" customHeight="1" x14ac:dyDescent="0.2">
      <c r="A36" s="9">
        <v>0.64583333333333337</v>
      </c>
      <c r="B36" s="10">
        <v>1.5601597603594608E-2</v>
      </c>
      <c r="C36" s="11">
        <f t="shared" si="14"/>
        <v>31.25</v>
      </c>
      <c r="D36" s="11">
        <f t="shared" si="1"/>
        <v>32</v>
      </c>
      <c r="E36" s="12">
        <f t="shared" si="8"/>
        <v>32</v>
      </c>
      <c r="F36" s="12">
        <f t="shared" si="9"/>
        <v>96</v>
      </c>
      <c r="G36" s="12">
        <f t="shared" si="12"/>
        <v>38</v>
      </c>
      <c r="H36" s="12">
        <f t="shared" si="15"/>
        <v>104</v>
      </c>
      <c r="I36" s="13">
        <f t="shared" si="10"/>
        <v>32</v>
      </c>
      <c r="J36" s="13">
        <f t="shared" si="11"/>
        <v>96</v>
      </c>
      <c r="K36" s="13">
        <f t="shared" si="13"/>
        <v>38</v>
      </c>
      <c r="L36" s="13">
        <f t="shared" si="16"/>
        <v>29</v>
      </c>
      <c r="M36" s="14">
        <f t="shared" si="5"/>
        <v>0</v>
      </c>
      <c r="N36" s="15">
        <f t="shared" si="17"/>
        <v>0</v>
      </c>
      <c r="O36" s="16">
        <f t="shared" si="18"/>
        <v>0</v>
      </c>
    </row>
    <row r="37" spans="1:15" ht="15.75" customHeight="1" x14ac:dyDescent="0.2">
      <c r="A37" s="17">
        <v>0.65625</v>
      </c>
      <c r="B37" s="18">
        <v>1.5601597603594608E-2</v>
      </c>
      <c r="C37" s="19">
        <f t="shared" si="14"/>
        <v>31.25</v>
      </c>
      <c r="D37" s="19">
        <f t="shared" si="1"/>
        <v>32</v>
      </c>
      <c r="E37" s="12">
        <f t="shared" si="8"/>
        <v>32</v>
      </c>
      <c r="F37" s="12">
        <f t="shared" si="9"/>
        <v>96</v>
      </c>
      <c r="G37" s="12">
        <f t="shared" si="12"/>
        <v>32</v>
      </c>
      <c r="H37" s="12">
        <f t="shared" si="15"/>
        <v>104</v>
      </c>
      <c r="I37" s="13">
        <f t="shared" si="10"/>
        <v>32</v>
      </c>
      <c r="J37" s="13">
        <f t="shared" si="11"/>
        <v>96</v>
      </c>
      <c r="K37" s="13">
        <f t="shared" si="13"/>
        <v>32</v>
      </c>
      <c r="L37" s="13">
        <f t="shared" si="16"/>
        <v>29</v>
      </c>
      <c r="M37" s="14">
        <f t="shared" si="5"/>
        <v>0</v>
      </c>
      <c r="N37" s="15">
        <f t="shared" si="17"/>
        <v>0</v>
      </c>
      <c r="O37" s="16">
        <f t="shared" si="18"/>
        <v>0</v>
      </c>
    </row>
    <row r="38" spans="1:15" ht="15.75" customHeight="1" x14ac:dyDescent="0.2">
      <c r="A38" s="9">
        <v>0.66666666666666663</v>
      </c>
      <c r="B38" s="10">
        <v>1.8721917124313529E-2</v>
      </c>
      <c r="C38" s="11">
        <f t="shared" si="14"/>
        <v>37.5</v>
      </c>
      <c r="D38" s="11">
        <f t="shared" si="1"/>
        <v>38</v>
      </c>
      <c r="E38" s="12">
        <f t="shared" si="8"/>
        <v>38</v>
      </c>
      <c r="F38" s="12">
        <f t="shared" si="9"/>
        <v>102</v>
      </c>
      <c r="G38" s="12">
        <f t="shared" si="12"/>
        <v>32</v>
      </c>
      <c r="H38" s="12">
        <f t="shared" si="15"/>
        <v>98</v>
      </c>
      <c r="I38" s="13">
        <f t="shared" si="10"/>
        <v>38</v>
      </c>
      <c r="J38" s="13">
        <f t="shared" si="11"/>
        <v>102</v>
      </c>
      <c r="K38" s="13">
        <f t="shared" si="13"/>
        <v>32</v>
      </c>
      <c r="L38" s="13">
        <f t="shared" si="16"/>
        <v>23</v>
      </c>
      <c r="M38" s="14">
        <f t="shared" si="5"/>
        <v>0</v>
      </c>
      <c r="N38" s="15">
        <f t="shared" si="17"/>
        <v>0</v>
      </c>
      <c r="O38" s="16">
        <f t="shared" si="18"/>
        <v>0</v>
      </c>
    </row>
    <row r="39" spans="1:15" ht="15.75" customHeight="1" x14ac:dyDescent="0.2">
      <c r="A39" s="17">
        <v>0.67708333333333337</v>
      </c>
      <c r="B39" s="18">
        <v>1.8721917124313529E-2</v>
      </c>
      <c r="C39" s="19">
        <f t="shared" si="14"/>
        <v>37.5</v>
      </c>
      <c r="D39" s="19">
        <f t="shared" si="1"/>
        <v>38</v>
      </c>
      <c r="E39" s="12">
        <f t="shared" si="8"/>
        <v>38</v>
      </c>
      <c r="F39" s="12">
        <f t="shared" si="9"/>
        <v>108</v>
      </c>
      <c r="G39" s="12">
        <f t="shared" si="12"/>
        <v>32</v>
      </c>
      <c r="H39" s="12">
        <f t="shared" si="15"/>
        <v>92</v>
      </c>
      <c r="I39" s="13">
        <f t="shared" si="10"/>
        <v>38</v>
      </c>
      <c r="J39" s="13">
        <f t="shared" si="11"/>
        <v>108</v>
      </c>
      <c r="K39" s="13">
        <f t="shared" si="13"/>
        <v>32</v>
      </c>
      <c r="L39" s="13">
        <f t="shared" si="16"/>
        <v>17</v>
      </c>
      <c r="M39" s="14">
        <f t="shared" si="5"/>
        <v>0</v>
      </c>
      <c r="N39" s="15">
        <f t="shared" si="17"/>
        <v>0</v>
      </c>
      <c r="O39" s="16">
        <f t="shared" si="18"/>
        <v>0</v>
      </c>
    </row>
    <row r="40" spans="1:15" ht="15.75" customHeight="1" x14ac:dyDescent="0.2">
      <c r="A40" s="9">
        <v>0.6875</v>
      </c>
      <c r="B40" s="10">
        <v>1.8721917124313529E-2</v>
      </c>
      <c r="C40" s="11">
        <f t="shared" si="14"/>
        <v>37.5</v>
      </c>
      <c r="D40" s="11">
        <f t="shared" si="1"/>
        <v>38</v>
      </c>
      <c r="E40" s="12">
        <f t="shared" si="8"/>
        <v>38</v>
      </c>
      <c r="F40" s="12">
        <f t="shared" si="9"/>
        <v>114</v>
      </c>
      <c r="G40" s="12">
        <f t="shared" si="12"/>
        <v>32</v>
      </c>
      <c r="H40" s="12">
        <f t="shared" si="15"/>
        <v>86</v>
      </c>
      <c r="I40" s="13">
        <f t="shared" si="10"/>
        <v>38</v>
      </c>
      <c r="J40" s="13">
        <f t="shared" si="11"/>
        <v>114</v>
      </c>
      <c r="K40" s="13">
        <f t="shared" si="13"/>
        <v>32</v>
      </c>
      <c r="L40" s="13">
        <f t="shared" si="16"/>
        <v>11</v>
      </c>
      <c r="M40" s="14">
        <f t="shared" si="5"/>
        <v>0</v>
      </c>
      <c r="N40" s="15">
        <f t="shared" si="17"/>
        <v>0</v>
      </c>
      <c r="O40" s="16">
        <f t="shared" si="18"/>
        <v>0</v>
      </c>
    </row>
    <row r="41" spans="1:15" ht="15.75" customHeight="1" x14ac:dyDescent="0.2">
      <c r="A41" s="17">
        <v>0.69791666666666663</v>
      </c>
      <c r="B41" s="18">
        <v>1.8721917124313529E-2</v>
      </c>
      <c r="C41" s="19">
        <f t="shared" si="14"/>
        <v>37.5</v>
      </c>
      <c r="D41" s="19">
        <f t="shared" si="1"/>
        <v>38</v>
      </c>
      <c r="E41" s="12">
        <f t="shared" si="8"/>
        <v>38</v>
      </c>
      <c r="F41" s="12">
        <f t="shared" si="9"/>
        <v>114</v>
      </c>
      <c r="G41" s="12">
        <f t="shared" si="12"/>
        <v>38</v>
      </c>
      <c r="H41" s="12">
        <f t="shared" si="15"/>
        <v>86</v>
      </c>
      <c r="I41" s="13">
        <f t="shared" si="10"/>
        <v>38</v>
      </c>
      <c r="J41" s="13">
        <f t="shared" si="11"/>
        <v>114</v>
      </c>
      <c r="K41" s="13">
        <f t="shared" si="13"/>
        <v>38</v>
      </c>
      <c r="L41" s="13">
        <f t="shared" si="16"/>
        <v>11</v>
      </c>
      <c r="M41" s="14">
        <f t="shared" si="5"/>
        <v>0</v>
      </c>
      <c r="N41" s="15">
        <f t="shared" si="17"/>
        <v>0</v>
      </c>
      <c r="O41" s="16">
        <f t="shared" si="18"/>
        <v>0</v>
      </c>
    </row>
    <row r="42" spans="1:15" ht="15.75" customHeight="1" x14ac:dyDescent="0.2">
      <c r="A42" s="9">
        <v>0.70833333333333337</v>
      </c>
      <c r="B42" s="10">
        <v>2.1842236645032452E-2</v>
      </c>
      <c r="C42" s="11">
        <f t="shared" si="14"/>
        <v>43.75</v>
      </c>
      <c r="D42" s="11">
        <f t="shared" si="1"/>
        <v>44</v>
      </c>
      <c r="E42" s="12">
        <f t="shared" si="8"/>
        <v>44</v>
      </c>
      <c r="F42" s="12">
        <f t="shared" si="9"/>
        <v>120</v>
      </c>
      <c r="G42" s="12">
        <f t="shared" si="12"/>
        <v>38</v>
      </c>
      <c r="H42" s="12">
        <f t="shared" si="15"/>
        <v>80</v>
      </c>
      <c r="I42" s="13">
        <f t="shared" si="10"/>
        <v>44</v>
      </c>
      <c r="J42" s="13">
        <f t="shared" si="11"/>
        <v>120</v>
      </c>
      <c r="K42" s="13">
        <f t="shared" si="13"/>
        <v>38</v>
      </c>
      <c r="L42" s="13">
        <f t="shared" si="16"/>
        <v>5</v>
      </c>
      <c r="M42" s="14">
        <f t="shared" si="5"/>
        <v>0</v>
      </c>
      <c r="N42" s="15">
        <f t="shared" si="17"/>
        <v>0</v>
      </c>
      <c r="O42" s="16">
        <f t="shared" si="18"/>
        <v>0</v>
      </c>
    </row>
    <row r="43" spans="1:15" ht="15.75" customHeight="1" x14ac:dyDescent="0.2">
      <c r="A43" s="17">
        <v>0.71875</v>
      </c>
      <c r="B43" s="18">
        <v>2.1842236645032452E-2</v>
      </c>
      <c r="C43" s="19">
        <f t="shared" si="14"/>
        <v>43.75</v>
      </c>
      <c r="D43" s="19">
        <f t="shared" si="1"/>
        <v>44</v>
      </c>
      <c r="E43" s="12">
        <f t="shared" si="8"/>
        <v>44</v>
      </c>
      <c r="F43" s="12">
        <f t="shared" si="9"/>
        <v>126</v>
      </c>
      <c r="G43" s="12">
        <f t="shared" si="12"/>
        <v>38</v>
      </c>
      <c r="H43" s="12">
        <f t="shared" si="15"/>
        <v>74</v>
      </c>
      <c r="I43" s="13">
        <f t="shared" si="10"/>
        <v>44</v>
      </c>
      <c r="J43" s="13">
        <f t="shared" si="11"/>
        <v>126</v>
      </c>
      <c r="K43" s="13">
        <f t="shared" si="13"/>
        <v>38</v>
      </c>
      <c r="L43" s="13">
        <f t="shared" si="16"/>
        <v>-1</v>
      </c>
      <c r="M43" s="14">
        <f t="shared" si="5"/>
        <v>1</v>
      </c>
      <c r="N43" s="15">
        <f t="shared" si="17"/>
        <v>75</v>
      </c>
      <c r="O43" s="16">
        <f t="shared" si="18"/>
        <v>3.75</v>
      </c>
    </row>
    <row r="44" spans="1:15" ht="15.75" customHeight="1" x14ac:dyDescent="0.2">
      <c r="A44" s="9">
        <v>0.72916666666666663</v>
      </c>
      <c r="B44" s="10">
        <v>2.1842236645032452E-2</v>
      </c>
      <c r="C44" s="11">
        <f t="shared" si="14"/>
        <v>43.75</v>
      </c>
      <c r="D44" s="11">
        <f t="shared" si="1"/>
        <v>44</v>
      </c>
      <c r="E44" s="12">
        <f t="shared" si="8"/>
        <v>44</v>
      </c>
      <c r="F44" s="12">
        <f t="shared" si="9"/>
        <v>132</v>
      </c>
      <c r="G44" s="12">
        <f t="shared" si="12"/>
        <v>38</v>
      </c>
      <c r="H44" s="12">
        <f t="shared" si="15"/>
        <v>68</v>
      </c>
      <c r="I44" s="13">
        <f t="shared" si="10"/>
        <v>44</v>
      </c>
      <c r="J44" s="13">
        <f t="shared" si="11"/>
        <v>132</v>
      </c>
      <c r="K44" s="13">
        <f t="shared" si="13"/>
        <v>38</v>
      </c>
      <c r="L44" s="13">
        <f t="shared" si="16"/>
        <v>-7</v>
      </c>
      <c r="M44" s="14">
        <f t="shared" si="5"/>
        <v>7</v>
      </c>
      <c r="N44" s="15">
        <f t="shared" si="17"/>
        <v>525</v>
      </c>
      <c r="O44" s="16">
        <f t="shared" si="18"/>
        <v>26.25</v>
      </c>
    </row>
    <row r="45" spans="1:15" ht="15.75" customHeight="1" x14ac:dyDescent="0.2">
      <c r="A45" s="17">
        <v>0.73958333333333337</v>
      </c>
      <c r="B45" s="18">
        <v>2.1842236645032452E-2</v>
      </c>
      <c r="C45" s="19">
        <f t="shared" si="14"/>
        <v>43.75</v>
      </c>
      <c r="D45" s="19">
        <f t="shared" si="1"/>
        <v>44</v>
      </c>
      <c r="E45" s="12">
        <f t="shared" si="8"/>
        <v>44</v>
      </c>
      <c r="F45" s="12">
        <f t="shared" si="9"/>
        <v>132</v>
      </c>
      <c r="G45" s="12">
        <f t="shared" si="12"/>
        <v>44</v>
      </c>
      <c r="H45" s="12">
        <f t="shared" si="15"/>
        <v>68</v>
      </c>
      <c r="I45" s="13">
        <f t="shared" si="10"/>
        <v>44</v>
      </c>
      <c r="J45" s="13">
        <f t="shared" si="11"/>
        <v>132</v>
      </c>
      <c r="K45" s="13">
        <f t="shared" si="13"/>
        <v>44</v>
      </c>
      <c r="L45" s="13">
        <f t="shared" si="16"/>
        <v>-7</v>
      </c>
      <c r="M45" s="14">
        <f t="shared" si="5"/>
        <v>7</v>
      </c>
      <c r="N45" s="15">
        <f t="shared" si="17"/>
        <v>525</v>
      </c>
      <c r="O45" s="16">
        <f t="shared" si="18"/>
        <v>26.25</v>
      </c>
    </row>
    <row r="46" spans="1:15" ht="15.75" customHeight="1" x14ac:dyDescent="0.2">
      <c r="A46" s="9">
        <v>0.75</v>
      </c>
      <c r="B46" s="10">
        <v>2.4962556165751371E-2</v>
      </c>
      <c r="C46" s="11">
        <f t="shared" si="14"/>
        <v>50</v>
      </c>
      <c r="D46" s="11">
        <f t="shared" si="1"/>
        <v>50</v>
      </c>
      <c r="E46" s="12">
        <f t="shared" si="8"/>
        <v>50</v>
      </c>
      <c r="F46" s="12">
        <f t="shared" si="9"/>
        <v>138</v>
      </c>
      <c r="G46" s="12">
        <f t="shared" si="12"/>
        <v>44</v>
      </c>
      <c r="H46" s="12">
        <f t="shared" si="15"/>
        <v>62</v>
      </c>
      <c r="I46" s="13">
        <f t="shared" si="10"/>
        <v>50</v>
      </c>
      <c r="J46" s="13">
        <f t="shared" si="11"/>
        <v>138</v>
      </c>
      <c r="K46" s="13">
        <f t="shared" si="13"/>
        <v>44</v>
      </c>
      <c r="L46" s="13">
        <f t="shared" si="16"/>
        <v>-13</v>
      </c>
      <c r="M46" s="14">
        <f t="shared" si="5"/>
        <v>13</v>
      </c>
      <c r="N46" s="15">
        <f t="shared" si="17"/>
        <v>975</v>
      </c>
      <c r="O46" s="16">
        <f t="shared" si="18"/>
        <v>48.75</v>
      </c>
    </row>
    <row r="47" spans="1:15" ht="15.75" customHeight="1" x14ac:dyDescent="0.2">
      <c r="A47" s="17">
        <v>0.76041666666666663</v>
      </c>
      <c r="B47" s="18">
        <v>2.4962556165751371E-2</v>
      </c>
      <c r="C47" s="19">
        <f t="shared" si="14"/>
        <v>50</v>
      </c>
      <c r="D47" s="19">
        <f t="shared" si="1"/>
        <v>50</v>
      </c>
      <c r="E47" s="12">
        <f t="shared" si="8"/>
        <v>50</v>
      </c>
      <c r="F47" s="12">
        <f t="shared" si="9"/>
        <v>144</v>
      </c>
      <c r="G47" s="12">
        <f t="shared" si="12"/>
        <v>44</v>
      </c>
      <c r="H47" s="12">
        <f t="shared" si="15"/>
        <v>56</v>
      </c>
      <c r="I47" s="13">
        <f t="shared" si="10"/>
        <v>50</v>
      </c>
      <c r="J47" s="13">
        <f t="shared" si="11"/>
        <v>144</v>
      </c>
      <c r="K47" s="13">
        <f t="shared" si="13"/>
        <v>44</v>
      </c>
      <c r="L47" s="13">
        <f t="shared" si="16"/>
        <v>-19</v>
      </c>
      <c r="M47" s="14">
        <f t="shared" si="5"/>
        <v>19</v>
      </c>
      <c r="N47" s="15">
        <f t="shared" si="17"/>
        <v>1425</v>
      </c>
      <c r="O47" s="16">
        <f t="shared" si="18"/>
        <v>71.25</v>
      </c>
    </row>
    <row r="48" spans="1:15" ht="15.75" customHeight="1" x14ac:dyDescent="0.2">
      <c r="A48" s="9">
        <v>0.77083333333333337</v>
      </c>
      <c r="B48" s="10">
        <v>2.4962556165751371E-2</v>
      </c>
      <c r="C48" s="11">
        <f t="shared" si="14"/>
        <v>50</v>
      </c>
      <c r="D48" s="11">
        <f t="shared" si="1"/>
        <v>50</v>
      </c>
      <c r="E48" s="12">
        <f t="shared" si="8"/>
        <v>50</v>
      </c>
      <c r="F48" s="12">
        <f t="shared" si="9"/>
        <v>150</v>
      </c>
      <c r="G48" s="12">
        <f t="shared" si="12"/>
        <v>44</v>
      </c>
      <c r="H48" s="12">
        <f t="shared" si="15"/>
        <v>50</v>
      </c>
      <c r="I48" s="13">
        <f t="shared" si="10"/>
        <v>50</v>
      </c>
      <c r="J48" s="13">
        <f t="shared" si="11"/>
        <v>150</v>
      </c>
      <c r="K48" s="13">
        <f t="shared" si="13"/>
        <v>44</v>
      </c>
      <c r="L48" s="13">
        <f t="shared" si="16"/>
        <v>-25</v>
      </c>
      <c r="M48" s="14">
        <f t="shared" si="5"/>
        <v>25</v>
      </c>
      <c r="N48" s="15">
        <f t="shared" si="17"/>
        <v>1875</v>
      </c>
      <c r="O48" s="16">
        <f t="shared" si="18"/>
        <v>93.75</v>
      </c>
    </row>
    <row r="49" spans="1:15" ht="15.75" customHeight="1" x14ac:dyDescent="0.2">
      <c r="A49" s="17">
        <v>0.78125</v>
      </c>
      <c r="B49" s="18">
        <v>2.4962556165751371E-2</v>
      </c>
      <c r="C49" s="19">
        <f t="shared" si="14"/>
        <v>50</v>
      </c>
      <c r="D49" s="19">
        <f t="shared" si="1"/>
        <v>50</v>
      </c>
      <c r="E49" s="12">
        <f t="shared" si="8"/>
        <v>50</v>
      </c>
      <c r="F49" s="12">
        <f t="shared" si="9"/>
        <v>150</v>
      </c>
      <c r="G49" s="12">
        <f t="shared" si="12"/>
        <v>50</v>
      </c>
      <c r="H49" s="12">
        <f t="shared" si="15"/>
        <v>50</v>
      </c>
      <c r="I49" s="13">
        <f t="shared" si="10"/>
        <v>50</v>
      </c>
      <c r="J49" s="13">
        <f t="shared" si="11"/>
        <v>150</v>
      </c>
      <c r="K49" s="13">
        <f t="shared" si="13"/>
        <v>50</v>
      </c>
      <c r="L49" s="13">
        <f t="shared" si="16"/>
        <v>-25</v>
      </c>
      <c r="M49" s="14">
        <f t="shared" si="5"/>
        <v>25</v>
      </c>
      <c r="N49" s="15">
        <f t="shared" si="17"/>
        <v>1875</v>
      </c>
      <c r="O49" s="16">
        <f t="shared" si="18"/>
        <v>93.75</v>
      </c>
    </row>
    <row r="50" spans="1:15" ht="15.75" customHeight="1" x14ac:dyDescent="0.2">
      <c r="A50" s="9">
        <v>0.79166666666666663</v>
      </c>
      <c r="B50" s="10">
        <v>2.8082875686470294E-2</v>
      </c>
      <c r="C50" s="11">
        <f t="shared" si="14"/>
        <v>56.25</v>
      </c>
      <c r="D50" s="11">
        <f t="shared" si="1"/>
        <v>57</v>
      </c>
      <c r="E50" s="12">
        <f t="shared" si="8"/>
        <v>57</v>
      </c>
      <c r="F50" s="12">
        <f t="shared" si="9"/>
        <v>157</v>
      </c>
      <c r="G50" s="12">
        <f t="shared" si="12"/>
        <v>50</v>
      </c>
      <c r="H50" s="12">
        <f t="shared" si="15"/>
        <v>43</v>
      </c>
      <c r="I50" s="13">
        <f t="shared" si="10"/>
        <v>57</v>
      </c>
      <c r="J50" s="13">
        <f t="shared" si="11"/>
        <v>157</v>
      </c>
      <c r="K50" s="13">
        <f t="shared" si="13"/>
        <v>50</v>
      </c>
      <c r="L50" s="13">
        <f t="shared" si="16"/>
        <v>-32</v>
      </c>
      <c r="M50" s="14">
        <f t="shared" si="5"/>
        <v>32</v>
      </c>
      <c r="N50" s="15">
        <f t="shared" si="17"/>
        <v>2400</v>
      </c>
      <c r="O50" s="16">
        <f t="shared" si="18"/>
        <v>120</v>
      </c>
    </row>
    <row r="51" spans="1:15" ht="15.75" customHeight="1" x14ac:dyDescent="0.2">
      <c r="A51" s="17">
        <v>0.80208333333333337</v>
      </c>
      <c r="B51" s="18">
        <v>2.8082875686470294E-2</v>
      </c>
      <c r="C51" s="19">
        <f t="shared" si="14"/>
        <v>56.25</v>
      </c>
      <c r="D51" s="19">
        <f t="shared" si="1"/>
        <v>57</v>
      </c>
      <c r="E51" s="12">
        <f t="shared" si="8"/>
        <v>57</v>
      </c>
      <c r="F51" s="12">
        <f t="shared" si="9"/>
        <v>164</v>
      </c>
      <c r="G51" s="12">
        <f t="shared" si="12"/>
        <v>50</v>
      </c>
      <c r="H51" s="12">
        <f t="shared" si="15"/>
        <v>36</v>
      </c>
      <c r="I51" s="13">
        <f t="shared" si="10"/>
        <v>57</v>
      </c>
      <c r="J51" s="13">
        <f t="shared" si="11"/>
        <v>164</v>
      </c>
      <c r="K51" s="13">
        <f t="shared" si="13"/>
        <v>50</v>
      </c>
      <c r="L51" s="13">
        <f t="shared" si="16"/>
        <v>-39</v>
      </c>
      <c r="M51" s="14">
        <f t="shared" si="5"/>
        <v>39</v>
      </c>
      <c r="N51" s="15">
        <f t="shared" si="17"/>
        <v>2925</v>
      </c>
      <c r="O51" s="16">
        <f t="shared" si="18"/>
        <v>146.25</v>
      </c>
    </row>
    <row r="52" spans="1:15" ht="15.75" customHeight="1" x14ac:dyDescent="0.2">
      <c r="A52" s="9">
        <v>0.8125</v>
      </c>
      <c r="B52" s="10">
        <v>2.8082875686470294E-2</v>
      </c>
      <c r="C52" s="11">
        <f t="shared" si="14"/>
        <v>56.25</v>
      </c>
      <c r="D52" s="11">
        <f t="shared" si="1"/>
        <v>57</v>
      </c>
      <c r="E52" s="12">
        <f t="shared" si="8"/>
        <v>57</v>
      </c>
      <c r="F52" s="12">
        <f t="shared" si="9"/>
        <v>171</v>
      </c>
      <c r="G52" s="12">
        <f t="shared" si="12"/>
        <v>50</v>
      </c>
      <c r="H52" s="12">
        <f t="shared" si="15"/>
        <v>29</v>
      </c>
      <c r="I52" s="13">
        <f t="shared" si="10"/>
        <v>57</v>
      </c>
      <c r="J52" s="13">
        <f t="shared" si="11"/>
        <v>171</v>
      </c>
      <c r="K52" s="13">
        <f t="shared" si="13"/>
        <v>50</v>
      </c>
      <c r="L52" s="13">
        <f t="shared" si="16"/>
        <v>-46</v>
      </c>
      <c r="M52" s="14">
        <f t="shared" si="5"/>
        <v>46</v>
      </c>
      <c r="N52" s="15">
        <f t="shared" si="17"/>
        <v>3450</v>
      </c>
      <c r="O52" s="16">
        <f t="shared" si="18"/>
        <v>172.5</v>
      </c>
    </row>
    <row r="53" spans="1:15" ht="15.75" customHeight="1" x14ac:dyDescent="0.2">
      <c r="A53" s="17">
        <v>0.82291666666666663</v>
      </c>
      <c r="B53" s="18">
        <v>2.8082875686470294E-2</v>
      </c>
      <c r="C53" s="19">
        <f t="shared" si="14"/>
        <v>56.25</v>
      </c>
      <c r="D53" s="19">
        <f t="shared" si="1"/>
        <v>57</v>
      </c>
      <c r="E53" s="12">
        <f t="shared" si="8"/>
        <v>57</v>
      </c>
      <c r="F53" s="12">
        <f t="shared" si="9"/>
        <v>171</v>
      </c>
      <c r="G53" s="12">
        <f t="shared" si="12"/>
        <v>57</v>
      </c>
      <c r="H53" s="12">
        <f t="shared" si="15"/>
        <v>29</v>
      </c>
      <c r="I53" s="13">
        <f t="shared" si="10"/>
        <v>57</v>
      </c>
      <c r="J53" s="13">
        <f t="shared" si="11"/>
        <v>171</v>
      </c>
      <c r="K53" s="13">
        <f t="shared" si="13"/>
        <v>57</v>
      </c>
      <c r="L53" s="13">
        <f t="shared" si="16"/>
        <v>-46</v>
      </c>
      <c r="M53" s="14">
        <f t="shared" si="5"/>
        <v>46</v>
      </c>
      <c r="N53" s="15">
        <f t="shared" si="17"/>
        <v>3450</v>
      </c>
      <c r="O53" s="16">
        <f t="shared" si="18"/>
        <v>172.5</v>
      </c>
    </row>
    <row r="54" spans="1:15" ht="15.75" customHeight="1" x14ac:dyDescent="0.2">
      <c r="A54" s="9">
        <v>0.83333333333333337</v>
      </c>
      <c r="B54" s="10">
        <v>1.8721917124313529E-2</v>
      </c>
      <c r="C54" s="11">
        <f t="shared" si="14"/>
        <v>37.5</v>
      </c>
      <c r="D54" s="11">
        <f t="shared" si="1"/>
        <v>38</v>
      </c>
      <c r="E54" s="12">
        <f t="shared" si="8"/>
        <v>38</v>
      </c>
      <c r="F54" s="12">
        <f t="shared" si="9"/>
        <v>152</v>
      </c>
      <c r="G54" s="12">
        <f t="shared" si="12"/>
        <v>57</v>
      </c>
      <c r="H54" s="12">
        <f t="shared" si="15"/>
        <v>48</v>
      </c>
      <c r="I54" s="13">
        <f t="shared" si="10"/>
        <v>38</v>
      </c>
      <c r="J54" s="13">
        <f t="shared" si="11"/>
        <v>152</v>
      </c>
      <c r="K54" s="13">
        <f t="shared" si="13"/>
        <v>57</v>
      </c>
      <c r="L54" s="13">
        <f t="shared" si="16"/>
        <v>-27</v>
      </c>
      <c r="M54" s="14">
        <f t="shared" si="5"/>
        <v>27</v>
      </c>
      <c r="N54" s="15">
        <f t="shared" si="17"/>
        <v>2025</v>
      </c>
      <c r="O54" s="16">
        <f t="shared" si="18"/>
        <v>101.25</v>
      </c>
    </row>
    <row r="55" spans="1:15" ht="15.75" customHeight="1" x14ac:dyDescent="0.2">
      <c r="A55" s="17">
        <v>0.84375</v>
      </c>
      <c r="B55" s="18">
        <v>1.8721917124313529E-2</v>
      </c>
      <c r="C55" s="19">
        <f t="shared" si="14"/>
        <v>37.5</v>
      </c>
      <c r="D55" s="19">
        <f t="shared" si="1"/>
        <v>38</v>
      </c>
      <c r="E55" s="12">
        <f t="shared" si="8"/>
        <v>38</v>
      </c>
      <c r="F55" s="12">
        <f t="shared" si="9"/>
        <v>133</v>
      </c>
      <c r="G55" s="12">
        <f t="shared" si="12"/>
        <v>57</v>
      </c>
      <c r="H55" s="12">
        <f t="shared" si="15"/>
        <v>67</v>
      </c>
      <c r="I55" s="13">
        <f t="shared" si="10"/>
        <v>38</v>
      </c>
      <c r="J55" s="13">
        <f t="shared" si="11"/>
        <v>133</v>
      </c>
      <c r="K55" s="13">
        <f t="shared" si="13"/>
        <v>57</v>
      </c>
      <c r="L55" s="13">
        <f t="shared" si="16"/>
        <v>-8</v>
      </c>
      <c r="M55" s="14">
        <f t="shared" si="5"/>
        <v>8</v>
      </c>
      <c r="N55" s="15">
        <f t="shared" si="17"/>
        <v>600</v>
      </c>
      <c r="O55" s="16">
        <f t="shared" si="18"/>
        <v>30</v>
      </c>
    </row>
    <row r="56" spans="1:15" ht="15.75" customHeight="1" x14ac:dyDescent="0.2">
      <c r="A56" s="9">
        <v>0.85416666666666663</v>
      </c>
      <c r="B56" s="10">
        <v>1.8721917124313529E-2</v>
      </c>
      <c r="C56" s="11">
        <f t="shared" si="14"/>
        <v>37.5</v>
      </c>
      <c r="D56" s="11">
        <f t="shared" si="1"/>
        <v>38</v>
      </c>
      <c r="E56" s="12">
        <f t="shared" si="8"/>
        <v>38</v>
      </c>
      <c r="F56" s="12">
        <f t="shared" si="9"/>
        <v>114</v>
      </c>
      <c r="G56" s="12">
        <f t="shared" si="12"/>
        <v>57</v>
      </c>
      <c r="H56" s="12">
        <f t="shared" si="15"/>
        <v>86</v>
      </c>
      <c r="I56" s="13">
        <f t="shared" si="10"/>
        <v>38</v>
      </c>
      <c r="J56" s="13">
        <f t="shared" si="11"/>
        <v>114</v>
      </c>
      <c r="K56" s="13">
        <f t="shared" si="13"/>
        <v>57</v>
      </c>
      <c r="L56" s="13">
        <f t="shared" si="16"/>
        <v>11</v>
      </c>
      <c r="M56" s="14">
        <f t="shared" si="5"/>
        <v>0</v>
      </c>
      <c r="N56" s="15">
        <f t="shared" si="17"/>
        <v>0</v>
      </c>
      <c r="O56" s="16">
        <f t="shared" si="18"/>
        <v>0</v>
      </c>
    </row>
    <row r="57" spans="1:15" ht="15.75" customHeight="1" x14ac:dyDescent="0.2">
      <c r="A57" s="17">
        <v>0.86458333333333337</v>
      </c>
      <c r="B57" s="18">
        <v>1.8721917124313529E-2</v>
      </c>
      <c r="C57" s="19">
        <f t="shared" si="14"/>
        <v>37.5</v>
      </c>
      <c r="D57" s="19">
        <f t="shared" si="1"/>
        <v>38</v>
      </c>
      <c r="E57" s="12">
        <f t="shared" si="8"/>
        <v>38</v>
      </c>
      <c r="F57" s="12">
        <f t="shared" si="9"/>
        <v>114</v>
      </c>
      <c r="G57" s="12">
        <f t="shared" si="12"/>
        <v>38</v>
      </c>
      <c r="H57" s="12">
        <f t="shared" si="15"/>
        <v>86</v>
      </c>
      <c r="I57" s="13">
        <f t="shared" si="10"/>
        <v>38</v>
      </c>
      <c r="J57" s="13">
        <f t="shared" si="11"/>
        <v>114</v>
      </c>
      <c r="K57" s="13">
        <f t="shared" si="13"/>
        <v>38</v>
      </c>
      <c r="L57" s="13">
        <f t="shared" si="16"/>
        <v>11</v>
      </c>
      <c r="M57" s="14">
        <f t="shared" si="5"/>
        <v>0</v>
      </c>
      <c r="N57" s="15">
        <f t="shared" si="17"/>
        <v>0</v>
      </c>
      <c r="O57" s="16">
        <f t="shared" si="18"/>
        <v>0</v>
      </c>
    </row>
    <row r="58" spans="1:15" ht="15.75" customHeight="1" x14ac:dyDescent="0.2">
      <c r="A58" s="9">
        <v>0.875</v>
      </c>
      <c r="B58" s="10">
        <v>1.2481278082875686E-2</v>
      </c>
      <c r="C58" s="11">
        <f t="shared" si="14"/>
        <v>25</v>
      </c>
      <c r="D58" s="11">
        <f t="shared" si="1"/>
        <v>25</v>
      </c>
      <c r="E58" s="12">
        <f t="shared" si="8"/>
        <v>25</v>
      </c>
      <c r="F58" s="12">
        <f t="shared" si="9"/>
        <v>101</v>
      </c>
      <c r="G58" s="12">
        <f t="shared" si="12"/>
        <v>38</v>
      </c>
      <c r="H58" s="12">
        <f t="shared" si="15"/>
        <v>99</v>
      </c>
      <c r="I58" s="13">
        <f t="shared" si="10"/>
        <v>25</v>
      </c>
      <c r="J58" s="13">
        <f t="shared" si="11"/>
        <v>101</v>
      </c>
      <c r="K58" s="13">
        <f t="shared" si="13"/>
        <v>38</v>
      </c>
      <c r="L58" s="13">
        <f t="shared" si="16"/>
        <v>24</v>
      </c>
      <c r="M58" s="14">
        <f t="shared" si="5"/>
        <v>0</v>
      </c>
      <c r="N58" s="15">
        <f t="shared" si="17"/>
        <v>0</v>
      </c>
      <c r="O58" s="16">
        <f t="shared" si="18"/>
        <v>0</v>
      </c>
    </row>
    <row r="59" spans="1:15" ht="15.75" customHeight="1" x14ac:dyDescent="0.2">
      <c r="A59" s="17">
        <v>0.88541666666666663</v>
      </c>
      <c r="B59" s="18">
        <v>1.2481278082875686E-2</v>
      </c>
      <c r="C59" s="19">
        <f t="shared" si="14"/>
        <v>25</v>
      </c>
      <c r="D59" s="19">
        <f t="shared" si="1"/>
        <v>25</v>
      </c>
      <c r="E59" s="12">
        <f t="shared" si="8"/>
        <v>25</v>
      </c>
      <c r="F59" s="12">
        <f t="shared" si="9"/>
        <v>88</v>
      </c>
      <c r="G59" s="12">
        <f t="shared" si="12"/>
        <v>38</v>
      </c>
      <c r="H59" s="12">
        <f t="shared" si="15"/>
        <v>112</v>
      </c>
      <c r="I59" s="13">
        <f t="shared" si="10"/>
        <v>25</v>
      </c>
      <c r="J59" s="13">
        <f t="shared" si="11"/>
        <v>88</v>
      </c>
      <c r="K59" s="13">
        <f t="shared" si="13"/>
        <v>38</v>
      </c>
      <c r="L59" s="13">
        <f t="shared" si="16"/>
        <v>37</v>
      </c>
      <c r="M59" s="14">
        <f t="shared" si="5"/>
        <v>0</v>
      </c>
      <c r="N59" s="15">
        <f t="shared" si="17"/>
        <v>0</v>
      </c>
      <c r="O59" s="16">
        <f t="shared" si="18"/>
        <v>0</v>
      </c>
    </row>
    <row r="60" spans="1:15" ht="15.75" customHeight="1" x14ac:dyDescent="0.2">
      <c r="A60" s="9">
        <v>0.89583333333333337</v>
      </c>
      <c r="B60" s="10">
        <v>1.2481278082875686E-2</v>
      </c>
      <c r="C60" s="11">
        <f t="shared" si="14"/>
        <v>25</v>
      </c>
      <c r="D60" s="11">
        <f t="shared" si="1"/>
        <v>25</v>
      </c>
      <c r="E60" s="12">
        <f t="shared" si="8"/>
        <v>25</v>
      </c>
      <c r="F60" s="12">
        <f t="shared" si="9"/>
        <v>75</v>
      </c>
      <c r="G60" s="12">
        <f t="shared" si="12"/>
        <v>38</v>
      </c>
      <c r="H60" s="12">
        <f t="shared" si="15"/>
        <v>125</v>
      </c>
      <c r="I60" s="13">
        <f t="shared" si="10"/>
        <v>25</v>
      </c>
      <c r="J60" s="13">
        <f t="shared" si="11"/>
        <v>75</v>
      </c>
      <c r="K60" s="13">
        <f t="shared" si="13"/>
        <v>38</v>
      </c>
      <c r="L60" s="13">
        <f t="shared" si="16"/>
        <v>50</v>
      </c>
      <c r="M60" s="14">
        <f t="shared" si="5"/>
        <v>0</v>
      </c>
      <c r="N60" s="15">
        <f t="shared" si="17"/>
        <v>0</v>
      </c>
      <c r="O60" s="16">
        <f t="shared" si="18"/>
        <v>0</v>
      </c>
    </row>
    <row r="61" spans="1:15" ht="15.75" customHeight="1" x14ac:dyDescent="0.2">
      <c r="A61" s="17">
        <v>0.90625</v>
      </c>
      <c r="B61" s="18">
        <v>1.2481278082875686E-2</v>
      </c>
      <c r="C61" s="19">
        <f t="shared" si="14"/>
        <v>25</v>
      </c>
      <c r="D61" s="19">
        <f t="shared" si="1"/>
        <v>25</v>
      </c>
      <c r="E61" s="12">
        <f t="shared" si="8"/>
        <v>25</v>
      </c>
      <c r="F61" s="12">
        <f t="shared" si="9"/>
        <v>75</v>
      </c>
      <c r="G61" s="12">
        <f t="shared" si="12"/>
        <v>25</v>
      </c>
      <c r="H61" s="12">
        <f t="shared" si="15"/>
        <v>125</v>
      </c>
      <c r="I61" s="13">
        <f t="shared" si="10"/>
        <v>25</v>
      </c>
      <c r="J61" s="13">
        <f t="shared" si="11"/>
        <v>75</v>
      </c>
      <c r="K61" s="13">
        <f t="shared" si="13"/>
        <v>25</v>
      </c>
      <c r="L61" s="13">
        <f t="shared" si="16"/>
        <v>50</v>
      </c>
      <c r="M61" s="14">
        <f t="shared" si="5"/>
        <v>0</v>
      </c>
      <c r="N61" s="15">
        <f t="shared" si="17"/>
        <v>0</v>
      </c>
      <c r="O61" s="16">
        <f t="shared" si="18"/>
        <v>0</v>
      </c>
    </row>
    <row r="62" spans="1:15" ht="15.75" customHeight="1" x14ac:dyDescent="0.2">
      <c r="A62" s="20">
        <v>0.91666666666666663</v>
      </c>
      <c r="B62" s="21">
        <v>4.992511233150275E-3</v>
      </c>
      <c r="C62" s="22">
        <f t="shared" si="14"/>
        <v>10</v>
      </c>
      <c r="D62" s="22">
        <f t="shared" si="1"/>
        <v>10</v>
      </c>
      <c r="E62" s="23">
        <f t="shared" si="8"/>
        <v>10</v>
      </c>
      <c r="F62" s="23">
        <f t="shared" si="9"/>
        <v>60</v>
      </c>
      <c r="G62" s="23">
        <f t="shared" si="12"/>
        <v>25</v>
      </c>
      <c r="H62" s="23">
        <f t="shared" si="15"/>
        <v>140</v>
      </c>
      <c r="I62" s="24">
        <f t="shared" si="10"/>
        <v>10</v>
      </c>
      <c r="J62" s="24">
        <f t="shared" si="11"/>
        <v>60</v>
      </c>
      <c r="K62" s="24">
        <f t="shared" si="13"/>
        <v>25</v>
      </c>
      <c r="L62" s="24">
        <f t="shared" si="16"/>
        <v>65</v>
      </c>
      <c r="M62" s="25">
        <f t="shared" si="5"/>
        <v>0</v>
      </c>
      <c r="N62" s="26">
        <f t="shared" si="17"/>
        <v>0</v>
      </c>
      <c r="O62" s="27">
        <f t="shared" si="18"/>
        <v>0</v>
      </c>
    </row>
    <row r="63" spans="1:15" ht="15.75" customHeight="1" x14ac:dyDescent="0.2"/>
    <row r="64" spans="1:1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2">
    <dataValidation type="custom" allowBlank="1" showDropDown="1" sqref="B2:O62" xr:uid="{00000000-0002-0000-0200-000000000000}">
      <formula1>AND(ISNUMBER(B2),(NOT(OR(NOT(ISERROR(DATEVALUE(B2))), AND(ISNUMBER(B2), LEFT(CELL("format", B2))="D")))))</formula1>
    </dataValidation>
    <dataValidation type="custom" allowBlank="1" showDropDown="1" sqref="A2:A62" xr:uid="{00000000-0002-0000-0200-000001000000}">
      <formula1>OR(TIMEVALUE(TEXT(A2, "hh:mm:ss"))=A2, AND(ISNUMBER(A2), LEFT(CELL("format", A2))="D"))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S1000"/>
  <sheetViews>
    <sheetView workbookViewId="0"/>
  </sheetViews>
  <sheetFormatPr defaultColWidth="12.5703125" defaultRowHeight="15" customHeight="1" x14ac:dyDescent="0.2"/>
  <cols>
    <col min="1" max="4" width="12.5703125" customWidth="1"/>
    <col min="5" max="6" width="13.28515625" customWidth="1"/>
    <col min="7" max="7" width="14" customWidth="1"/>
    <col min="11" max="11" width="14" customWidth="1"/>
    <col min="15" max="15" width="14.140625" customWidth="1"/>
  </cols>
  <sheetData>
    <row r="1" spans="1:18" ht="15.75" customHeight="1" x14ac:dyDescent="0.2">
      <c r="A1" s="1"/>
      <c r="B1" s="1"/>
      <c r="C1" s="1"/>
      <c r="D1" s="1"/>
      <c r="E1" s="1"/>
      <c r="F1" s="1"/>
      <c r="G1" s="32" t="s">
        <v>23</v>
      </c>
      <c r="H1" s="33"/>
      <c r="I1" s="33"/>
      <c r="J1" s="33"/>
      <c r="K1" s="32" t="s">
        <v>24</v>
      </c>
      <c r="L1" s="33"/>
      <c r="M1" s="33"/>
      <c r="N1" s="33"/>
    </row>
    <row r="2" spans="1:18" ht="15.75" customHeight="1" x14ac:dyDescent="0.2">
      <c r="A2" s="1" t="s">
        <v>25</v>
      </c>
      <c r="B2" s="1" t="s">
        <v>26</v>
      </c>
      <c r="C2" s="1"/>
      <c r="D2" s="1" t="s">
        <v>7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29</v>
      </c>
      <c r="L2" s="1" t="s">
        <v>30</v>
      </c>
      <c r="M2" s="1" t="s">
        <v>31</v>
      </c>
      <c r="N2" s="1" t="s">
        <v>32</v>
      </c>
      <c r="O2" s="1" t="s">
        <v>21</v>
      </c>
      <c r="P2" s="1" t="s">
        <v>5</v>
      </c>
      <c r="Q2" s="1" t="s">
        <v>22</v>
      </c>
    </row>
    <row r="3" spans="1:18" ht="15.75" customHeight="1" x14ac:dyDescent="0.2">
      <c r="A3" s="1" t="s">
        <v>33</v>
      </c>
      <c r="B3" s="1"/>
      <c r="C3" s="1"/>
      <c r="D3" s="1"/>
      <c r="E3" s="28">
        <v>2003</v>
      </c>
      <c r="F3" s="1" t="s">
        <v>34</v>
      </c>
      <c r="G3" s="28">
        <v>200</v>
      </c>
      <c r="K3" s="28">
        <v>150</v>
      </c>
      <c r="P3" s="29">
        <v>75</v>
      </c>
      <c r="Q3" s="3">
        <v>0.04</v>
      </c>
      <c r="R3" s="4">
        <f>(G3-K3)/G3</f>
        <v>0.25</v>
      </c>
    </row>
    <row r="4" spans="1:18" ht="15.75" customHeight="1" x14ac:dyDescent="0.2">
      <c r="A4" s="30">
        <v>0.29166666666666669</v>
      </c>
      <c r="B4" s="4">
        <f t="shared" ref="B4:B35" si="0">D4/total_transactions</f>
        <v>3.1203195207189214E-3</v>
      </c>
      <c r="C4" s="4">
        <v>3.1203195207189214E-3</v>
      </c>
      <c r="D4" s="1">
        <v>6.25</v>
      </c>
      <c r="E4" s="1">
        <f t="shared" ref="E4:E35" si="1">Daily_transactions*C4</f>
        <v>6.25</v>
      </c>
      <c r="F4" s="1">
        <f t="shared" ref="F4:F64" si="2">ROUNDUP(E4,0)</f>
        <v>7</v>
      </c>
      <c r="G4" s="1">
        <f t="shared" ref="G4:H4" si="3">F4</f>
        <v>7</v>
      </c>
      <c r="H4" s="1">
        <f t="shared" si="3"/>
        <v>7</v>
      </c>
      <c r="J4" s="1">
        <f t="shared" ref="J4:J35" si="4">Cart_Count-H4</f>
        <v>193</v>
      </c>
      <c r="K4" s="1">
        <v>0</v>
      </c>
      <c r="L4" s="1">
        <f>K4</f>
        <v>0</v>
      </c>
      <c r="N4" s="1">
        <f t="shared" ref="N4:N35" si="5">quarter_cart_count-L4</f>
        <v>150</v>
      </c>
      <c r="O4" s="1">
        <f t="shared" ref="O4:O64" si="6">IF(N4&lt;0,N4*-1,0)</f>
        <v>0</v>
      </c>
      <c r="P4" s="2">
        <f t="shared" ref="P4:P35" si="7">O4*transaction_size</f>
        <v>0</v>
      </c>
      <c r="Q4" s="2">
        <f t="shared" ref="Q4:Q35" si="8">P4*Margin_Percent</f>
        <v>0</v>
      </c>
    </row>
    <row r="5" spans="1:18" ht="15.75" customHeight="1" x14ac:dyDescent="0.2">
      <c r="A5" s="5">
        <v>0.30208333333333331</v>
      </c>
      <c r="B5" s="4">
        <f t="shared" si="0"/>
        <v>3.1203195207189214E-3</v>
      </c>
      <c r="C5" s="4">
        <v>3.1203195207189214E-3</v>
      </c>
      <c r="D5" s="1">
        <v>6.25</v>
      </c>
      <c r="E5" s="1">
        <f t="shared" si="1"/>
        <v>6.25</v>
      </c>
      <c r="F5" s="1">
        <f t="shared" si="2"/>
        <v>7</v>
      </c>
      <c r="G5" s="1">
        <f t="shared" ref="G5:G64" si="9">F5</f>
        <v>7</v>
      </c>
      <c r="H5" s="1">
        <f t="shared" ref="H5:H64" si="10">(G5+H4)-I5</f>
        <v>14</v>
      </c>
      <c r="J5" s="1">
        <f t="shared" si="4"/>
        <v>186</v>
      </c>
      <c r="K5" s="1">
        <f t="shared" ref="K5:K64" si="11">F5</f>
        <v>7</v>
      </c>
      <c r="L5" s="1">
        <f t="shared" ref="L5:L64" si="12">(K5+L4)-M5</f>
        <v>7</v>
      </c>
      <c r="N5" s="1">
        <f t="shared" si="5"/>
        <v>143</v>
      </c>
      <c r="O5" s="1">
        <f t="shared" si="6"/>
        <v>0</v>
      </c>
      <c r="P5" s="2">
        <f t="shared" si="7"/>
        <v>0</v>
      </c>
      <c r="Q5" s="2">
        <f t="shared" si="8"/>
        <v>0</v>
      </c>
    </row>
    <row r="6" spans="1:18" ht="15.75" customHeight="1" x14ac:dyDescent="0.2">
      <c r="A6" s="5">
        <v>0.3125</v>
      </c>
      <c r="B6" s="4">
        <f t="shared" si="0"/>
        <v>4.992511233150275E-3</v>
      </c>
      <c r="C6" s="4">
        <v>4.992511233150275E-3</v>
      </c>
      <c r="D6" s="1">
        <v>10</v>
      </c>
      <c r="E6" s="1">
        <f t="shared" si="1"/>
        <v>10</v>
      </c>
      <c r="F6" s="1">
        <f t="shared" si="2"/>
        <v>10</v>
      </c>
      <c r="G6" s="1">
        <f t="shared" si="9"/>
        <v>10</v>
      </c>
      <c r="H6" s="1">
        <f t="shared" si="10"/>
        <v>24</v>
      </c>
      <c r="J6" s="1">
        <f t="shared" si="4"/>
        <v>176</v>
      </c>
      <c r="K6" s="1">
        <f t="shared" si="11"/>
        <v>10</v>
      </c>
      <c r="L6" s="1">
        <f t="shared" si="12"/>
        <v>17</v>
      </c>
      <c r="N6" s="1">
        <f t="shared" si="5"/>
        <v>133</v>
      </c>
      <c r="O6" s="1">
        <f t="shared" si="6"/>
        <v>0</v>
      </c>
      <c r="P6" s="2">
        <f t="shared" si="7"/>
        <v>0</v>
      </c>
      <c r="Q6" s="2">
        <f t="shared" si="8"/>
        <v>0</v>
      </c>
    </row>
    <row r="7" spans="1:18" ht="15.75" customHeight="1" x14ac:dyDescent="0.2">
      <c r="A7" s="5">
        <v>0.32291666666666669</v>
      </c>
      <c r="B7" s="4">
        <f t="shared" si="0"/>
        <v>4.992511233150275E-3</v>
      </c>
      <c r="C7" s="4">
        <v>4.992511233150275E-3</v>
      </c>
      <c r="D7" s="1">
        <v>10</v>
      </c>
      <c r="E7" s="1">
        <f t="shared" si="1"/>
        <v>10</v>
      </c>
      <c r="F7" s="1">
        <f t="shared" si="2"/>
        <v>10</v>
      </c>
      <c r="G7" s="1">
        <f t="shared" si="9"/>
        <v>10</v>
      </c>
      <c r="H7" s="1">
        <f t="shared" si="10"/>
        <v>27</v>
      </c>
      <c r="I7" s="1">
        <f t="shared" ref="I7:I64" si="13">G4</f>
        <v>7</v>
      </c>
      <c r="J7" s="1">
        <f t="shared" si="4"/>
        <v>173</v>
      </c>
      <c r="K7" s="1">
        <f t="shared" si="11"/>
        <v>10</v>
      </c>
      <c r="L7" s="1">
        <f t="shared" si="12"/>
        <v>27</v>
      </c>
      <c r="M7" s="1">
        <f t="shared" ref="M7:M64" si="14">K4</f>
        <v>0</v>
      </c>
      <c r="N7" s="1">
        <f t="shared" si="5"/>
        <v>123</v>
      </c>
      <c r="O7" s="1">
        <f t="shared" si="6"/>
        <v>0</v>
      </c>
      <c r="P7" s="2">
        <f t="shared" si="7"/>
        <v>0</v>
      </c>
      <c r="Q7" s="2">
        <f t="shared" si="8"/>
        <v>0</v>
      </c>
    </row>
    <row r="8" spans="1:18" ht="15.75" customHeight="1" x14ac:dyDescent="0.2">
      <c r="A8" s="5">
        <v>0.33333333333333331</v>
      </c>
      <c r="B8" s="4">
        <f t="shared" si="0"/>
        <v>6.2406390414378428E-3</v>
      </c>
      <c r="C8" s="4">
        <v>6.2406390414378428E-3</v>
      </c>
      <c r="D8" s="1">
        <v>12.5</v>
      </c>
      <c r="E8" s="1">
        <f t="shared" si="1"/>
        <v>12.5</v>
      </c>
      <c r="F8" s="1">
        <f t="shared" si="2"/>
        <v>13</v>
      </c>
      <c r="G8" s="1">
        <f t="shared" si="9"/>
        <v>13</v>
      </c>
      <c r="H8" s="1">
        <f t="shared" si="10"/>
        <v>33</v>
      </c>
      <c r="I8" s="1">
        <f t="shared" si="13"/>
        <v>7</v>
      </c>
      <c r="J8" s="1">
        <f t="shared" si="4"/>
        <v>167</v>
      </c>
      <c r="K8" s="1">
        <f t="shared" si="11"/>
        <v>13</v>
      </c>
      <c r="L8" s="1">
        <f t="shared" si="12"/>
        <v>33</v>
      </c>
      <c r="M8" s="1">
        <f t="shared" si="14"/>
        <v>7</v>
      </c>
      <c r="N8" s="1">
        <f t="shared" si="5"/>
        <v>117</v>
      </c>
      <c r="O8" s="1">
        <f t="shared" si="6"/>
        <v>0</v>
      </c>
      <c r="P8" s="2">
        <f t="shared" si="7"/>
        <v>0</v>
      </c>
      <c r="Q8" s="2">
        <f t="shared" si="8"/>
        <v>0</v>
      </c>
    </row>
    <row r="9" spans="1:18" ht="15.75" customHeight="1" x14ac:dyDescent="0.2">
      <c r="A9" s="30">
        <v>0.34375</v>
      </c>
      <c r="B9" s="4">
        <f t="shared" si="0"/>
        <v>6.2406390414378428E-3</v>
      </c>
      <c r="C9" s="4">
        <v>6.2406390414378428E-3</v>
      </c>
      <c r="D9" s="1">
        <v>12.5</v>
      </c>
      <c r="E9" s="1">
        <f t="shared" si="1"/>
        <v>12.5</v>
      </c>
      <c r="F9" s="1">
        <f t="shared" si="2"/>
        <v>13</v>
      </c>
      <c r="G9" s="1">
        <f t="shared" si="9"/>
        <v>13</v>
      </c>
      <c r="H9" s="1">
        <f t="shared" si="10"/>
        <v>36</v>
      </c>
      <c r="I9" s="1">
        <f t="shared" si="13"/>
        <v>10</v>
      </c>
      <c r="J9" s="1">
        <f t="shared" si="4"/>
        <v>164</v>
      </c>
      <c r="K9" s="1">
        <f t="shared" si="11"/>
        <v>13</v>
      </c>
      <c r="L9" s="1">
        <f t="shared" si="12"/>
        <v>36</v>
      </c>
      <c r="M9" s="1">
        <f t="shared" si="14"/>
        <v>10</v>
      </c>
      <c r="N9" s="1">
        <f t="shared" si="5"/>
        <v>114</v>
      </c>
      <c r="O9" s="1">
        <f t="shared" si="6"/>
        <v>0</v>
      </c>
      <c r="P9" s="2">
        <f t="shared" si="7"/>
        <v>0</v>
      </c>
      <c r="Q9" s="2">
        <f t="shared" si="8"/>
        <v>0</v>
      </c>
    </row>
    <row r="10" spans="1:18" ht="15.75" customHeight="1" x14ac:dyDescent="0.2">
      <c r="A10" s="5">
        <v>0.35416666666666669</v>
      </c>
      <c r="B10" s="4">
        <f t="shared" si="0"/>
        <v>7.4887668497254116E-3</v>
      </c>
      <c r="C10" s="4">
        <v>7.4887668497254116E-3</v>
      </c>
      <c r="D10" s="1">
        <v>15</v>
      </c>
      <c r="E10" s="1">
        <f t="shared" si="1"/>
        <v>15</v>
      </c>
      <c r="F10" s="1">
        <f t="shared" si="2"/>
        <v>15</v>
      </c>
      <c r="G10" s="1">
        <f t="shared" si="9"/>
        <v>15</v>
      </c>
      <c r="H10" s="1">
        <f t="shared" si="10"/>
        <v>41</v>
      </c>
      <c r="I10" s="1">
        <f t="shared" si="13"/>
        <v>10</v>
      </c>
      <c r="J10" s="1">
        <f t="shared" si="4"/>
        <v>159</v>
      </c>
      <c r="K10" s="1">
        <f t="shared" si="11"/>
        <v>15</v>
      </c>
      <c r="L10" s="1">
        <f t="shared" si="12"/>
        <v>41</v>
      </c>
      <c r="M10" s="1">
        <f t="shared" si="14"/>
        <v>10</v>
      </c>
      <c r="N10" s="1">
        <f t="shared" si="5"/>
        <v>109</v>
      </c>
      <c r="O10" s="1">
        <f t="shared" si="6"/>
        <v>0</v>
      </c>
      <c r="P10" s="2">
        <f t="shared" si="7"/>
        <v>0</v>
      </c>
      <c r="Q10" s="2">
        <f t="shared" si="8"/>
        <v>0</v>
      </c>
    </row>
    <row r="11" spans="1:18" ht="15.75" customHeight="1" x14ac:dyDescent="0.2">
      <c r="A11" s="5">
        <v>0.36458333333333331</v>
      </c>
      <c r="B11" s="4">
        <f t="shared" si="0"/>
        <v>7.4887668497254116E-3</v>
      </c>
      <c r="C11" s="4">
        <v>7.4887668497254116E-3</v>
      </c>
      <c r="D11" s="1">
        <v>15</v>
      </c>
      <c r="E11" s="1">
        <f t="shared" si="1"/>
        <v>15</v>
      </c>
      <c r="F11" s="1">
        <f t="shared" si="2"/>
        <v>15</v>
      </c>
      <c r="G11" s="1">
        <f t="shared" si="9"/>
        <v>15</v>
      </c>
      <c r="H11" s="1">
        <f t="shared" si="10"/>
        <v>43</v>
      </c>
      <c r="I11" s="1">
        <f t="shared" si="13"/>
        <v>13</v>
      </c>
      <c r="J11" s="1">
        <f t="shared" si="4"/>
        <v>157</v>
      </c>
      <c r="K11" s="1">
        <f t="shared" si="11"/>
        <v>15</v>
      </c>
      <c r="L11" s="1">
        <f t="shared" si="12"/>
        <v>43</v>
      </c>
      <c r="M11" s="1">
        <f t="shared" si="14"/>
        <v>13</v>
      </c>
      <c r="N11" s="1">
        <f t="shared" si="5"/>
        <v>107</v>
      </c>
      <c r="O11" s="1">
        <f t="shared" si="6"/>
        <v>0</v>
      </c>
      <c r="P11" s="2">
        <f t="shared" si="7"/>
        <v>0</v>
      </c>
      <c r="Q11" s="2">
        <f t="shared" si="8"/>
        <v>0</v>
      </c>
    </row>
    <row r="12" spans="1:18" ht="15.75" customHeight="1" x14ac:dyDescent="0.2">
      <c r="A12" s="5">
        <v>0.375</v>
      </c>
      <c r="B12" s="4">
        <f t="shared" si="0"/>
        <v>9.3609585621567647E-3</v>
      </c>
      <c r="C12" s="4">
        <v>9.3609585621567647E-3</v>
      </c>
      <c r="D12" s="1">
        <v>18.75</v>
      </c>
      <c r="E12" s="1">
        <f t="shared" si="1"/>
        <v>18.75</v>
      </c>
      <c r="F12" s="1">
        <f t="shared" si="2"/>
        <v>19</v>
      </c>
      <c r="G12" s="1">
        <f t="shared" si="9"/>
        <v>19</v>
      </c>
      <c r="H12" s="1">
        <f t="shared" si="10"/>
        <v>49</v>
      </c>
      <c r="I12" s="1">
        <f t="shared" si="13"/>
        <v>13</v>
      </c>
      <c r="J12" s="1">
        <f t="shared" si="4"/>
        <v>151</v>
      </c>
      <c r="K12" s="1">
        <f t="shared" si="11"/>
        <v>19</v>
      </c>
      <c r="L12" s="1">
        <f t="shared" si="12"/>
        <v>49</v>
      </c>
      <c r="M12" s="1">
        <f t="shared" si="14"/>
        <v>13</v>
      </c>
      <c r="N12" s="1">
        <f t="shared" si="5"/>
        <v>101</v>
      </c>
      <c r="O12" s="1">
        <f t="shared" si="6"/>
        <v>0</v>
      </c>
      <c r="P12" s="2">
        <f t="shared" si="7"/>
        <v>0</v>
      </c>
      <c r="Q12" s="2">
        <f t="shared" si="8"/>
        <v>0</v>
      </c>
    </row>
    <row r="13" spans="1:18" ht="15.75" customHeight="1" x14ac:dyDescent="0.2">
      <c r="A13" s="5">
        <v>0.38541666666666669</v>
      </c>
      <c r="B13" s="4">
        <f t="shared" si="0"/>
        <v>9.3609585621567647E-3</v>
      </c>
      <c r="C13" s="4">
        <v>9.3609585621567647E-3</v>
      </c>
      <c r="D13" s="1">
        <v>18.75</v>
      </c>
      <c r="E13" s="1">
        <f t="shared" si="1"/>
        <v>18.75</v>
      </c>
      <c r="F13" s="1">
        <f t="shared" si="2"/>
        <v>19</v>
      </c>
      <c r="G13" s="1">
        <f t="shared" si="9"/>
        <v>19</v>
      </c>
      <c r="H13" s="1">
        <f t="shared" si="10"/>
        <v>53</v>
      </c>
      <c r="I13" s="1">
        <f t="shared" si="13"/>
        <v>15</v>
      </c>
      <c r="J13" s="1">
        <f t="shared" si="4"/>
        <v>147</v>
      </c>
      <c r="K13" s="1">
        <f t="shared" si="11"/>
        <v>19</v>
      </c>
      <c r="L13" s="1">
        <f t="shared" si="12"/>
        <v>53</v>
      </c>
      <c r="M13" s="1">
        <f t="shared" si="14"/>
        <v>15</v>
      </c>
      <c r="N13" s="1">
        <f t="shared" si="5"/>
        <v>97</v>
      </c>
      <c r="O13" s="1">
        <f t="shared" si="6"/>
        <v>0</v>
      </c>
      <c r="P13" s="2">
        <f t="shared" si="7"/>
        <v>0</v>
      </c>
      <c r="Q13" s="2">
        <f t="shared" si="8"/>
        <v>0</v>
      </c>
    </row>
    <row r="14" spans="1:18" ht="15.75" customHeight="1" x14ac:dyDescent="0.2">
      <c r="A14" s="30">
        <v>0.39583333333333331</v>
      </c>
      <c r="B14" s="4">
        <f t="shared" si="0"/>
        <v>9.9850224663005499E-3</v>
      </c>
      <c r="C14" s="4">
        <v>9.9850224663005499E-3</v>
      </c>
      <c r="D14" s="1">
        <v>20</v>
      </c>
      <c r="E14" s="1">
        <f t="shared" si="1"/>
        <v>20</v>
      </c>
      <c r="F14" s="1">
        <f t="shared" si="2"/>
        <v>20</v>
      </c>
      <c r="G14" s="1">
        <f t="shared" si="9"/>
        <v>20</v>
      </c>
      <c r="H14" s="1">
        <f t="shared" si="10"/>
        <v>58</v>
      </c>
      <c r="I14" s="1">
        <f t="shared" si="13"/>
        <v>15</v>
      </c>
      <c r="J14" s="1">
        <f t="shared" si="4"/>
        <v>142</v>
      </c>
      <c r="K14" s="1">
        <f t="shared" si="11"/>
        <v>20</v>
      </c>
      <c r="L14" s="1">
        <f t="shared" si="12"/>
        <v>58</v>
      </c>
      <c r="M14" s="1">
        <f t="shared" si="14"/>
        <v>15</v>
      </c>
      <c r="N14" s="1">
        <f t="shared" si="5"/>
        <v>92</v>
      </c>
      <c r="O14" s="1">
        <f t="shared" si="6"/>
        <v>0</v>
      </c>
      <c r="P14" s="2">
        <f t="shared" si="7"/>
        <v>0</v>
      </c>
      <c r="Q14" s="2">
        <f t="shared" si="8"/>
        <v>0</v>
      </c>
    </row>
    <row r="15" spans="1:18" ht="15.75" customHeight="1" x14ac:dyDescent="0.2">
      <c r="A15" s="5">
        <v>0.40625</v>
      </c>
      <c r="B15" s="4">
        <f t="shared" si="0"/>
        <v>9.9850224663005499E-3</v>
      </c>
      <c r="C15" s="4">
        <v>9.9850224663005499E-3</v>
      </c>
      <c r="D15" s="1">
        <v>20</v>
      </c>
      <c r="E15" s="1">
        <f t="shared" si="1"/>
        <v>20</v>
      </c>
      <c r="F15" s="1">
        <f t="shared" si="2"/>
        <v>20</v>
      </c>
      <c r="G15" s="1">
        <f t="shared" si="9"/>
        <v>20</v>
      </c>
      <c r="H15" s="1">
        <f t="shared" si="10"/>
        <v>59</v>
      </c>
      <c r="I15" s="1">
        <f t="shared" si="13"/>
        <v>19</v>
      </c>
      <c r="J15" s="1">
        <f t="shared" si="4"/>
        <v>141</v>
      </c>
      <c r="K15" s="1">
        <f t="shared" si="11"/>
        <v>20</v>
      </c>
      <c r="L15" s="1">
        <f t="shared" si="12"/>
        <v>59</v>
      </c>
      <c r="M15" s="1">
        <f t="shared" si="14"/>
        <v>19</v>
      </c>
      <c r="N15" s="1">
        <f t="shared" si="5"/>
        <v>91</v>
      </c>
      <c r="O15" s="1">
        <f t="shared" si="6"/>
        <v>0</v>
      </c>
      <c r="P15" s="2">
        <f t="shared" si="7"/>
        <v>0</v>
      </c>
      <c r="Q15" s="2">
        <f t="shared" si="8"/>
        <v>0</v>
      </c>
    </row>
    <row r="16" spans="1:18" ht="15.75" customHeight="1" x14ac:dyDescent="0.2">
      <c r="A16" s="5">
        <v>0.41666666666666669</v>
      </c>
      <c r="B16" s="4">
        <f t="shared" si="0"/>
        <v>1.2481278082875686E-2</v>
      </c>
      <c r="C16" s="4">
        <v>1.2481278082875686E-2</v>
      </c>
      <c r="D16" s="1">
        <v>25</v>
      </c>
      <c r="E16" s="1">
        <f t="shared" si="1"/>
        <v>25</v>
      </c>
      <c r="F16" s="1">
        <f t="shared" si="2"/>
        <v>25</v>
      </c>
      <c r="G16" s="1">
        <f t="shared" si="9"/>
        <v>25</v>
      </c>
      <c r="H16" s="1">
        <f t="shared" si="10"/>
        <v>65</v>
      </c>
      <c r="I16" s="1">
        <f t="shared" si="13"/>
        <v>19</v>
      </c>
      <c r="J16" s="1">
        <f t="shared" si="4"/>
        <v>135</v>
      </c>
      <c r="K16" s="1">
        <f t="shared" si="11"/>
        <v>25</v>
      </c>
      <c r="L16" s="1">
        <f t="shared" si="12"/>
        <v>65</v>
      </c>
      <c r="M16" s="1">
        <f t="shared" si="14"/>
        <v>19</v>
      </c>
      <c r="N16" s="1">
        <f t="shared" si="5"/>
        <v>85</v>
      </c>
      <c r="O16" s="1">
        <f t="shared" si="6"/>
        <v>0</v>
      </c>
      <c r="P16" s="2">
        <f t="shared" si="7"/>
        <v>0</v>
      </c>
      <c r="Q16" s="2">
        <f t="shared" si="8"/>
        <v>0</v>
      </c>
    </row>
    <row r="17" spans="1:17" ht="15.75" customHeight="1" x14ac:dyDescent="0.2">
      <c r="A17" s="5">
        <v>0.42708333333333331</v>
      </c>
      <c r="B17" s="4">
        <f t="shared" si="0"/>
        <v>1.2481278082875686E-2</v>
      </c>
      <c r="C17" s="4">
        <v>1.2481278082875686E-2</v>
      </c>
      <c r="D17" s="1">
        <v>25</v>
      </c>
      <c r="E17" s="1">
        <f t="shared" si="1"/>
        <v>25</v>
      </c>
      <c r="F17" s="1">
        <f t="shared" si="2"/>
        <v>25</v>
      </c>
      <c r="G17" s="1">
        <f t="shared" si="9"/>
        <v>25</v>
      </c>
      <c r="H17" s="1">
        <f t="shared" si="10"/>
        <v>70</v>
      </c>
      <c r="I17" s="1">
        <f t="shared" si="13"/>
        <v>20</v>
      </c>
      <c r="J17" s="1">
        <f t="shared" si="4"/>
        <v>130</v>
      </c>
      <c r="K17" s="1">
        <f t="shared" si="11"/>
        <v>25</v>
      </c>
      <c r="L17" s="1">
        <f t="shared" si="12"/>
        <v>70</v>
      </c>
      <c r="M17" s="1">
        <f t="shared" si="14"/>
        <v>20</v>
      </c>
      <c r="N17" s="1">
        <f t="shared" si="5"/>
        <v>80</v>
      </c>
      <c r="O17" s="1">
        <f t="shared" si="6"/>
        <v>0</v>
      </c>
      <c r="P17" s="2">
        <f t="shared" si="7"/>
        <v>0</v>
      </c>
      <c r="Q17" s="2">
        <f t="shared" si="8"/>
        <v>0</v>
      </c>
    </row>
    <row r="18" spans="1:17" ht="15.75" customHeight="1" x14ac:dyDescent="0.2">
      <c r="A18" s="5">
        <v>0.4375</v>
      </c>
      <c r="B18" s="4">
        <f t="shared" si="0"/>
        <v>1.2481278082875686E-2</v>
      </c>
      <c r="C18" s="4">
        <v>1.2481278082875686E-2</v>
      </c>
      <c r="D18" s="1">
        <v>25</v>
      </c>
      <c r="E18" s="1">
        <f t="shared" si="1"/>
        <v>25</v>
      </c>
      <c r="F18" s="1">
        <f t="shared" si="2"/>
        <v>25</v>
      </c>
      <c r="G18" s="1">
        <f t="shared" si="9"/>
        <v>25</v>
      </c>
      <c r="H18" s="1">
        <f t="shared" si="10"/>
        <v>75</v>
      </c>
      <c r="I18" s="1">
        <f t="shared" si="13"/>
        <v>20</v>
      </c>
      <c r="J18" s="1">
        <f t="shared" si="4"/>
        <v>125</v>
      </c>
      <c r="K18" s="1">
        <f t="shared" si="11"/>
        <v>25</v>
      </c>
      <c r="L18" s="1">
        <f t="shared" si="12"/>
        <v>75</v>
      </c>
      <c r="M18" s="1">
        <f t="shared" si="14"/>
        <v>20</v>
      </c>
      <c r="N18" s="1">
        <f t="shared" si="5"/>
        <v>75</v>
      </c>
      <c r="O18" s="1">
        <f t="shared" si="6"/>
        <v>0</v>
      </c>
      <c r="P18" s="2">
        <f t="shared" si="7"/>
        <v>0</v>
      </c>
      <c r="Q18" s="2">
        <f t="shared" si="8"/>
        <v>0</v>
      </c>
    </row>
    <row r="19" spans="1:17" ht="15.75" customHeight="1" x14ac:dyDescent="0.2">
      <c r="A19" s="30">
        <v>0.44791666666666669</v>
      </c>
      <c r="B19" s="4">
        <f t="shared" si="0"/>
        <v>1.2481278082875686E-2</v>
      </c>
      <c r="C19" s="4">
        <v>1.2481278082875686E-2</v>
      </c>
      <c r="D19" s="1">
        <v>25</v>
      </c>
      <c r="E19" s="1">
        <f t="shared" si="1"/>
        <v>25</v>
      </c>
      <c r="F19" s="1">
        <f t="shared" si="2"/>
        <v>25</v>
      </c>
      <c r="G19" s="1">
        <f t="shared" si="9"/>
        <v>25</v>
      </c>
      <c r="H19" s="1">
        <f t="shared" si="10"/>
        <v>75</v>
      </c>
      <c r="I19" s="1">
        <f t="shared" si="13"/>
        <v>25</v>
      </c>
      <c r="J19" s="1">
        <f t="shared" si="4"/>
        <v>125</v>
      </c>
      <c r="K19" s="1">
        <f t="shared" si="11"/>
        <v>25</v>
      </c>
      <c r="L19" s="1">
        <f t="shared" si="12"/>
        <v>75</v>
      </c>
      <c r="M19" s="1">
        <f t="shared" si="14"/>
        <v>25</v>
      </c>
      <c r="N19" s="1">
        <f t="shared" si="5"/>
        <v>75</v>
      </c>
      <c r="O19" s="1">
        <f t="shared" si="6"/>
        <v>0</v>
      </c>
      <c r="P19" s="2">
        <f t="shared" si="7"/>
        <v>0</v>
      </c>
      <c r="Q19" s="2">
        <f t="shared" si="8"/>
        <v>0</v>
      </c>
    </row>
    <row r="20" spans="1:17" ht="15.75" customHeight="1" x14ac:dyDescent="0.2">
      <c r="A20" s="5">
        <v>0.45833333333333331</v>
      </c>
      <c r="B20" s="4">
        <f t="shared" si="0"/>
        <v>1.5601597603594608E-2</v>
      </c>
      <c r="C20" s="4">
        <v>1.5601597603594608E-2</v>
      </c>
      <c r="D20" s="1">
        <v>31.25</v>
      </c>
      <c r="E20" s="1">
        <f t="shared" si="1"/>
        <v>31.25</v>
      </c>
      <c r="F20" s="1">
        <f t="shared" si="2"/>
        <v>32</v>
      </c>
      <c r="G20" s="1">
        <f t="shared" si="9"/>
        <v>32</v>
      </c>
      <c r="H20" s="1">
        <f t="shared" si="10"/>
        <v>82</v>
      </c>
      <c r="I20" s="1">
        <f t="shared" si="13"/>
        <v>25</v>
      </c>
      <c r="J20" s="1">
        <f t="shared" si="4"/>
        <v>118</v>
      </c>
      <c r="K20" s="1">
        <f t="shared" si="11"/>
        <v>32</v>
      </c>
      <c r="L20" s="1">
        <f t="shared" si="12"/>
        <v>82</v>
      </c>
      <c r="M20" s="1">
        <f t="shared" si="14"/>
        <v>25</v>
      </c>
      <c r="N20" s="1">
        <f t="shared" si="5"/>
        <v>68</v>
      </c>
      <c r="O20" s="1">
        <f t="shared" si="6"/>
        <v>0</v>
      </c>
      <c r="P20" s="2">
        <f t="shared" si="7"/>
        <v>0</v>
      </c>
      <c r="Q20" s="2">
        <f t="shared" si="8"/>
        <v>0</v>
      </c>
    </row>
    <row r="21" spans="1:17" ht="15.75" customHeight="1" x14ac:dyDescent="0.2">
      <c r="A21" s="5">
        <v>0.46875</v>
      </c>
      <c r="B21" s="4">
        <f t="shared" si="0"/>
        <v>1.5601597603594608E-2</v>
      </c>
      <c r="C21" s="4">
        <v>1.5601597603594608E-2</v>
      </c>
      <c r="D21" s="1">
        <v>31.25</v>
      </c>
      <c r="E21" s="1">
        <f t="shared" si="1"/>
        <v>31.25</v>
      </c>
      <c r="F21" s="1">
        <f t="shared" si="2"/>
        <v>32</v>
      </c>
      <c r="G21" s="1">
        <f t="shared" si="9"/>
        <v>32</v>
      </c>
      <c r="H21" s="1">
        <f t="shared" si="10"/>
        <v>89</v>
      </c>
      <c r="I21" s="1">
        <f t="shared" si="13"/>
        <v>25</v>
      </c>
      <c r="J21" s="1">
        <f t="shared" si="4"/>
        <v>111</v>
      </c>
      <c r="K21" s="1">
        <f t="shared" si="11"/>
        <v>32</v>
      </c>
      <c r="L21" s="1">
        <f t="shared" si="12"/>
        <v>89</v>
      </c>
      <c r="M21" s="1">
        <f t="shared" si="14"/>
        <v>25</v>
      </c>
      <c r="N21" s="1">
        <f t="shared" si="5"/>
        <v>61</v>
      </c>
      <c r="O21" s="1">
        <f t="shared" si="6"/>
        <v>0</v>
      </c>
      <c r="P21" s="2">
        <f t="shared" si="7"/>
        <v>0</v>
      </c>
      <c r="Q21" s="2">
        <f t="shared" si="8"/>
        <v>0</v>
      </c>
    </row>
    <row r="22" spans="1:17" ht="15.75" customHeight="1" x14ac:dyDescent="0.2">
      <c r="A22" s="5">
        <v>0.47916666666666669</v>
      </c>
      <c r="B22" s="4">
        <f t="shared" si="0"/>
        <v>1.6475287069395907E-2</v>
      </c>
      <c r="C22" s="4">
        <v>1.6475287069395907E-2</v>
      </c>
      <c r="D22" s="1">
        <v>33</v>
      </c>
      <c r="E22" s="1">
        <f t="shared" si="1"/>
        <v>33</v>
      </c>
      <c r="F22" s="1">
        <f t="shared" si="2"/>
        <v>33</v>
      </c>
      <c r="G22" s="1">
        <f t="shared" si="9"/>
        <v>33</v>
      </c>
      <c r="H22" s="1">
        <f t="shared" si="10"/>
        <v>97</v>
      </c>
      <c r="I22" s="1">
        <f t="shared" si="13"/>
        <v>25</v>
      </c>
      <c r="J22" s="1">
        <f t="shared" si="4"/>
        <v>103</v>
      </c>
      <c r="K22" s="1">
        <f t="shared" si="11"/>
        <v>33</v>
      </c>
      <c r="L22" s="1">
        <f t="shared" si="12"/>
        <v>97</v>
      </c>
      <c r="M22" s="1">
        <f t="shared" si="14"/>
        <v>25</v>
      </c>
      <c r="N22" s="1">
        <f t="shared" si="5"/>
        <v>53</v>
      </c>
      <c r="O22" s="1">
        <f t="shared" si="6"/>
        <v>0</v>
      </c>
      <c r="P22" s="2">
        <f t="shared" si="7"/>
        <v>0</v>
      </c>
      <c r="Q22" s="2">
        <f t="shared" si="8"/>
        <v>0</v>
      </c>
    </row>
    <row r="23" spans="1:17" ht="15.75" customHeight="1" x14ac:dyDescent="0.2">
      <c r="A23" s="30">
        <v>0.48958333333333331</v>
      </c>
      <c r="B23" s="4">
        <f t="shared" si="0"/>
        <v>1.6475287069395907E-2</v>
      </c>
      <c r="C23" s="4">
        <v>1.6475287069395907E-2</v>
      </c>
      <c r="D23" s="1">
        <v>33</v>
      </c>
      <c r="E23" s="1">
        <f t="shared" si="1"/>
        <v>33</v>
      </c>
      <c r="F23" s="1">
        <f t="shared" si="2"/>
        <v>33</v>
      </c>
      <c r="G23" s="1">
        <f t="shared" si="9"/>
        <v>33</v>
      </c>
      <c r="H23" s="1">
        <f t="shared" si="10"/>
        <v>98</v>
      </c>
      <c r="I23" s="1">
        <f t="shared" si="13"/>
        <v>32</v>
      </c>
      <c r="J23" s="1">
        <f t="shared" si="4"/>
        <v>102</v>
      </c>
      <c r="K23" s="1">
        <f t="shared" si="11"/>
        <v>33</v>
      </c>
      <c r="L23" s="1">
        <f t="shared" si="12"/>
        <v>98</v>
      </c>
      <c r="M23" s="1">
        <f t="shared" si="14"/>
        <v>32</v>
      </c>
      <c r="N23" s="1">
        <f t="shared" si="5"/>
        <v>52</v>
      </c>
      <c r="O23" s="1">
        <f t="shared" si="6"/>
        <v>0</v>
      </c>
      <c r="P23" s="2">
        <f t="shared" si="7"/>
        <v>0</v>
      </c>
      <c r="Q23" s="2">
        <f t="shared" si="8"/>
        <v>0</v>
      </c>
    </row>
    <row r="24" spans="1:17" ht="15.75" customHeight="1" x14ac:dyDescent="0.2">
      <c r="A24" s="5">
        <v>0.5</v>
      </c>
      <c r="B24" s="4">
        <f t="shared" si="0"/>
        <v>1.8472291562656017E-2</v>
      </c>
      <c r="C24" s="4">
        <v>1.8472291562656017E-2</v>
      </c>
      <c r="D24" s="1">
        <v>37</v>
      </c>
      <c r="E24" s="1">
        <f t="shared" si="1"/>
        <v>37</v>
      </c>
      <c r="F24" s="1">
        <f t="shared" si="2"/>
        <v>37</v>
      </c>
      <c r="G24" s="1">
        <f t="shared" si="9"/>
        <v>37</v>
      </c>
      <c r="H24" s="1">
        <f t="shared" si="10"/>
        <v>103</v>
      </c>
      <c r="I24" s="1">
        <f t="shared" si="13"/>
        <v>32</v>
      </c>
      <c r="J24" s="1">
        <f t="shared" si="4"/>
        <v>97</v>
      </c>
      <c r="K24" s="1">
        <f t="shared" si="11"/>
        <v>37</v>
      </c>
      <c r="L24" s="1">
        <f t="shared" si="12"/>
        <v>103</v>
      </c>
      <c r="M24" s="1">
        <f t="shared" si="14"/>
        <v>32</v>
      </c>
      <c r="N24" s="1">
        <f t="shared" si="5"/>
        <v>47</v>
      </c>
      <c r="O24" s="1">
        <f t="shared" si="6"/>
        <v>0</v>
      </c>
      <c r="P24" s="2">
        <f t="shared" si="7"/>
        <v>0</v>
      </c>
      <c r="Q24" s="2">
        <f t="shared" si="8"/>
        <v>0</v>
      </c>
    </row>
    <row r="25" spans="1:17" ht="15.75" customHeight="1" x14ac:dyDescent="0.2">
      <c r="A25" s="5">
        <v>0.51041666666666663</v>
      </c>
      <c r="B25" s="4">
        <f t="shared" si="0"/>
        <v>1.8721917124313529E-2</v>
      </c>
      <c r="C25" s="4">
        <v>1.8721917124313529E-2</v>
      </c>
      <c r="D25" s="1">
        <v>37.5</v>
      </c>
      <c r="E25" s="1">
        <f t="shared" si="1"/>
        <v>37.5</v>
      </c>
      <c r="F25" s="1">
        <f t="shared" si="2"/>
        <v>38</v>
      </c>
      <c r="G25" s="1">
        <f t="shared" si="9"/>
        <v>38</v>
      </c>
      <c r="H25" s="1">
        <f t="shared" si="10"/>
        <v>108</v>
      </c>
      <c r="I25" s="1">
        <f t="shared" si="13"/>
        <v>33</v>
      </c>
      <c r="J25" s="1">
        <f t="shared" si="4"/>
        <v>92</v>
      </c>
      <c r="K25" s="1">
        <f t="shared" si="11"/>
        <v>38</v>
      </c>
      <c r="L25" s="1">
        <f t="shared" si="12"/>
        <v>108</v>
      </c>
      <c r="M25" s="1">
        <f t="shared" si="14"/>
        <v>33</v>
      </c>
      <c r="N25" s="1">
        <f t="shared" si="5"/>
        <v>42</v>
      </c>
      <c r="O25" s="1">
        <f t="shared" si="6"/>
        <v>0</v>
      </c>
      <c r="P25" s="2">
        <f t="shared" si="7"/>
        <v>0</v>
      </c>
      <c r="Q25" s="2">
        <f t="shared" si="8"/>
        <v>0</v>
      </c>
    </row>
    <row r="26" spans="1:17" ht="15.75" customHeight="1" x14ac:dyDescent="0.2">
      <c r="A26" s="5">
        <v>0.52083333333333337</v>
      </c>
      <c r="B26" s="4">
        <f t="shared" si="0"/>
        <v>1.8721917124313529E-2</v>
      </c>
      <c r="C26" s="4">
        <v>1.8721917124313529E-2</v>
      </c>
      <c r="D26" s="1">
        <v>37.5</v>
      </c>
      <c r="E26" s="1">
        <f t="shared" si="1"/>
        <v>37.5</v>
      </c>
      <c r="F26" s="1">
        <f t="shared" si="2"/>
        <v>38</v>
      </c>
      <c r="G26" s="1">
        <f t="shared" si="9"/>
        <v>38</v>
      </c>
      <c r="H26" s="1">
        <f t="shared" si="10"/>
        <v>113</v>
      </c>
      <c r="I26" s="1">
        <f t="shared" si="13"/>
        <v>33</v>
      </c>
      <c r="J26" s="1">
        <f t="shared" si="4"/>
        <v>87</v>
      </c>
      <c r="K26" s="1">
        <f t="shared" si="11"/>
        <v>38</v>
      </c>
      <c r="L26" s="1">
        <f t="shared" si="12"/>
        <v>113</v>
      </c>
      <c r="M26" s="1">
        <f t="shared" si="14"/>
        <v>33</v>
      </c>
      <c r="N26" s="1">
        <f t="shared" si="5"/>
        <v>37</v>
      </c>
      <c r="O26" s="1">
        <f t="shared" si="6"/>
        <v>0</v>
      </c>
      <c r="P26" s="2">
        <f t="shared" si="7"/>
        <v>0</v>
      </c>
      <c r="Q26" s="2">
        <f t="shared" si="8"/>
        <v>0</v>
      </c>
    </row>
    <row r="27" spans="1:17" ht="15.75" customHeight="1" x14ac:dyDescent="0.2">
      <c r="A27" s="5">
        <v>0.53125</v>
      </c>
      <c r="B27" s="4">
        <f t="shared" si="0"/>
        <v>1.8721917124313529E-2</v>
      </c>
      <c r="C27" s="4">
        <v>1.8721917124313529E-2</v>
      </c>
      <c r="D27" s="1">
        <v>37.5</v>
      </c>
      <c r="E27" s="1">
        <f t="shared" si="1"/>
        <v>37.5</v>
      </c>
      <c r="F27" s="1">
        <f t="shared" si="2"/>
        <v>38</v>
      </c>
      <c r="G27" s="1">
        <f t="shared" si="9"/>
        <v>38</v>
      </c>
      <c r="H27" s="1">
        <f t="shared" si="10"/>
        <v>114</v>
      </c>
      <c r="I27" s="1">
        <f t="shared" si="13"/>
        <v>37</v>
      </c>
      <c r="J27" s="1">
        <f t="shared" si="4"/>
        <v>86</v>
      </c>
      <c r="K27" s="1">
        <f t="shared" si="11"/>
        <v>38</v>
      </c>
      <c r="L27" s="1">
        <f t="shared" si="12"/>
        <v>114</v>
      </c>
      <c r="M27" s="1">
        <f t="shared" si="14"/>
        <v>37</v>
      </c>
      <c r="N27" s="1">
        <f t="shared" si="5"/>
        <v>36</v>
      </c>
      <c r="O27" s="1">
        <f t="shared" si="6"/>
        <v>0</v>
      </c>
      <c r="P27" s="2">
        <f t="shared" si="7"/>
        <v>0</v>
      </c>
      <c r="Q27" s="2">
        <f t="shared" si="8"/>
        <v>0</v>
      </c>
    </row>
    <row r="28" spans="1:17" ht="15.75" customHeight="1" x14ac:dyDescent="0.2">
      <c r="A28" s="30">
        <v>0.54166666666666663</v>
      </c>
      <c r="B28" s="4">
        <f t="shared" si="0"/>
        <v>2.1842236645032452E-2</v>
      </c>
      <c r="C28" s="4">
        <v>2.1842236645032452E-2</v>
      </c>
      <c r="D28" s="1">
        <v>43.75</v>
      </c>
      <c r="E28" s="1">
        <f t="shared" si="1"/>
        <v>43.75</v>
      </c>
      <c r="F28" s="1">
        <f t="shared" si="2"/>
        <v>44</v>
      </c>
      <c r="G28" s="1">
        <f t="shared" si="9"/>
        <v>44</v>
      </c>
      <c r="H28" s="1">
        <f t="shared" si="10"/>
        <v>120</v>
      </c>
      <c r="I28" s="1">
        <f t="shared" si="13"/>
        <v>38</v>
      </c>
      <c r="J28" s="1">
        <f t="shared" si="4"/>
        <v>80</v>
      </c>
      <c r="K28" s="1">
        <f t="shared" si="11"/>
        <v>44</v>
      </c>
      <c r="L28" s="1">
        <f t="shared" si="12"/>
        <v>120</v>
      </c>
      <c r="M28" s="1">
        <f t="shared" si="14"/>
        <v>38</v>
      </c>
      <c r="N28" s="1">
        <f t="shared" si="5"/>
        <v>30</v>
      </c>
      <c r="O28" s="1">
        <f t="shared" si="6"/>
        <v>0</v>
      </c>
      <c r="P28" s="2">
        <f t="shared" si="7"/>
        <v>0</v>
      </c>
      <c r="Q28" s="2">
        <f t="shared" si="8"/>
        <v>0</v>
      </c>
    </row>
    <row r="29" spans="1:17" ht="15.75" customHeight="1" x14ac:dyDescent="0.2">
      <c r="A29" s="5">
        <v>0.55208333333333337</v>
      </c>
      <c r="B29" s="4">
        <f t="shared" si="0"/>
        <v>2.1842236645032452E-2</v>
      </c>
      <c r="C29" s="4">
        <v>2.1842236645032452E-2</v>
      </c>
      <c r="D29" s="1">
        <v>43.75</v>
      </c>
      <c r="E29" s="1">
        <f t="shared" si="1"/>
        <v>43.75</v>
      </c>
      <c r="F29" s="1">
        <f t="shared" si="2"/>
        <v>44</v>
      </c>
      <c r="G29" s="1">
        <f t="shared" si="9"/>
        <v>44</v>
      </c>
      <c r="H29" s="1">
        <f t="shared" si="10"/>
        <v>126</v>
      </c>
      <c r="I29" s="1">
        <f t="shared" si="13"/>
        <v>38</v>
      </c>
      <c r="J29" s="1">
        <f t="shared" si="4"/>
        <v>74</v>
      </c>
      <c r="K29" s="1">
        <f t="shared" si="11"/>
        <v>44</v>
      </c>
      <c r="L29" s="1">
        <f t="shared" si="12"/>
        <v>126</v>
      </c>
      <c r="M29" s="1">
        <f t="shared" si="14"/>
        <v>38</v>
      </c>
      <c r="N29" s="1">
        <f t="shared" si="5"/>
        <v>24</v>
      </c>
      <c r="O29" s="1">
        <f t="shared" si="6"/>
        <v>0</v>
      </c>
      <c r="P29" s="2">
        <f t="shared" si="7"/>
        <v>0</v>
      </c>
      <c r="Q29" s="2">
        <f t="shared" si="8"/>
        <v>0</v>
      </c>
    </row>
    <row r="30" spans="1:17" ht="15.75" customHeight="1" x14ac:dyDescent="0.2">
      <c r="A30" s="5">
        <v>0.5625</v>
      </c>
      <c r="B30" s="4">
        <f t="shared" si="0"/>
        <v>2.1842236645032452E-2</v>
      </c>
      <c r="C30" s="4">
        <v>2.1842236645032452E-2</v>
      </c>
      <c r="D30" s="1">
        <v>43.75</v>
      </c>
      <c r="E30" s="1">
        <f t="shared" si="1"/>
        <v>43.75</v>
      </c>
      <c r="F30" s="1">
        <f t="shared" si="2"/>
        <v>44</v>
      </c>
      <c r="G30" s="1">
        <f t="shared" si="9"/>
        <v>44</v>
      </c>
      <c r="H30" s="1">
        <f t="shared" si="10"/>
        <v>132</v>
      </c>
      <c r="I30" s="1">
        <f t="shared" si="13"/>
        <v>38</v>
      </c>
      <c r="J30" s="1">
        <f t="shared" si="4"/>
        <v>68</v>
      </c>
      <c r="K30" s="1">
        <f t="shared" si="11"/>
        <v>44</v>
      </c>
      <c r="L30" s="1">
        <f t="shared" si="12"/>
        <v>132</v>
      </c>
      <c r="M30" s="1">
        <f t="shared" si="14"/>
        <v>38</v>
      </c>
      <c r="N30" s="1">
        <f t="shared" si="5"/>
        <v>18</v>
      </c>
      <c r="O30" s="1">
        <f t="shared" si="6"/>
        <v>0</v>
      </c>
      <c r="P30" s="2">
        <f t="shared" si="7"/>
        <v>0</v>
      </c>
      <c r="Q30" s="2">
        <f t="shared" si="8"/>
        <v>0</v>
      </c>
    </row>
    <row r="31" spans="1:17" ht="15.75" customHeight="1" x14ac:dyDescent="0.2">
      <c r="A31" s="5">
        <v>0.57291666666666663</v>
      </c>
      <c r="B31" s="4">
        <f t="shared" si="0"/>
        <v>2.1842236645032452E-2</v>
      </c>
      <c r="C31" s="4">
        <v>2.1842236645032452E-2</v>
      </c>
      <c r="D31" s="1">
        <v>43.75</v>
      </c>
      <c r="E31" s="1">
        <f t="shared" si="1"/>
        <v>43.75</v>
      </c>
      <c r="F31" s="1">
        <f t="shared" si="2"/>
        <v>44</v>
      </c>
      <c r="G31" s="1">
        <f t="shared" si="9"/>
        <v>44</v>
      </c>
      <c r="H31" s="1">
        <f t="shared" si="10"/>
        <v>132</v>
      </c>
      <c r="I31" s="1">
        <f t="shared" si="13"/>
        <v>44</v>
      </c>
      <c r="J31" s="1">
        <f t="shared" si="4"/>
        <v>68</v>
      </c>
      <c r="K31" s="1">
        <f t="shared" si="11"/>
        <v>44</v>
      </c>
      <c r="L31" s="1">
        <f t="shared" si="12"/>
        <v>132</v>
      </c>
      <c r="M31" s="1">
        <f t="shared" si="14"/>
        <v>44</v>
      </c>
      <c r="N31" s="1">
        <f t="shared" si="5"/>
        <v>18</v>
      </c>
      <c r="O31" s="1">
        <f t="shared" si="6"/>
        <v>0</v>
      </c>
      <c r="P31" s="2">
        <f t="shared" si="7"/>
        <v>0</v>
      </c>
      <c r="Q31" s="2">
        <f t="shared" si="8"/>
        <v>0</v>
      </c>
    </row>
    <row r="32" spans="1:17" ht="15.75" customHeight="1" x14ac:dyDescent="0.2">
      <c r="A32" s="5">
        <v>0.58333333333333337</v>
      </c>
      <c r="B32" s="4">
        <f t="shared" si="0"/>
        <v>1.8721917124313529E-2</v>
      </c>
      <c r="C32" s="4">
        <v>1.8721917124313529E-2</v>
      </c>
      <c r="D32" s="1">
        <v>37.5</v>
      </c>
      <c r="E32" s="1">
        <f t="shared" si="1"/>
        <v>37.5</v>
      </c>
      <c r="F32" s="1">
        <f t="shared" si="2"/>
        <v>38</v>
      </c>
      <c r="G32" s="1">
        <f t="shared" si="9"/>
        <v>38</v>
      </c>
      <c r="H32" s="1">
        <f t="shared" si="10"/>
        <v>126</v>
      </c>
      <c r="I32" s="1">
        <f t="shared" si="13"/>
        <v>44</v>
      </c>
      <c r="J32" s="1">
        <f t="shared" si="4"/>
        <v>74</v>
      </c>
      <c r="K32" s="1">
        <f t="shared" si="11"/>
        <v>38</v>
      </c>
      <c r="L32" s="1">
        <f t="shared" si="12"/>
        <v>126</v>
      </c>
      <c r="M32" s="1">
        <f t="shared" si="14"/>
        <v>44</v>
      </c>
      <c r="N32" s="1">
        <f t="shared" si="5"/>
        <v>24</v>
      </c>
      <c r="O32" s="1">
        <f t="shared" si="6"/>
        <v>0</v>
      </c>
      <c r="P32" s="2">
        <f t="shared" si="7"/>
        <v>0</v>
      </c>
      <c r="Q32" s="2">
        <f t="shared" si="8"/>
        <v>0</v>
      </c>
    </row>
    <row r="33" spans="1:17" ht="15.75" customHeight="1" x14ac:dyDescent="0.2">
      <c r="A33" s="30">
        <v>0.59375</v>
      </c>
      <c r="B33" s="4">
        <f t="shared" si="0"/>
        <v>1.8721917124313529E-2</v>
      </c>
      <c r="C33" s="4">
        <v>1.8721917124313529E-2</v>
      </c>
      <c r="D33" s="1">
        <v>37.5</v>
      </c>
      <c r="E33" s="1">
        <f t="shared" si="1"/>
        <v>37.5</v>
      </c>
      <c r="F33" s="1">
        <f t="shared" si="2"/>
        <v>38</v>
      </c>
      <c r="G33" s="1">
        <f t="shared" si="9"/>
        <v>38</v>
      </c>
      <c r="H33" s="1">
        <f t="shared" si="10"/>
        <v>120</v>
      </c>
      <c r="I33" s="1">
        <f t="shared" si="13"/>
        <v>44</v>
      </c>
      <c r="J33" s="1">
        <f t="shared" si="4"/>
        <v>80</v>
      </c>
      <c r="K33" s="1">
        <f t="shared" si="11"/>
        <v>38</v>
      </c>
      <c r="L33" s="1">
        <f t="shared" si="12"/>
        <v>120</v>
      </c>
      <c r="M33" s="1">
        <f t="shared" si="14"/>
        <v>44</v>
      </c>
      <c r="N33" s="1">
        <f t="shared" si="5"/>
        <v>30</v>
      </c>
      <c r="O33" s="1">
        <f t="shared" si="6"/>
        <v>0</v>
      </c>
      <c r="P33" s="2">
        <f t="shared" si="7"/>
        <v>0</v>
      </c>
      <c r="Q33" s="2">
        <f t="shared" si="8"/>
        <v>0</v>
      </c>
    </row>
    <row r="34" spans="1:17" ht="15.75" customHeight="1" x14ac:dyDescent="0.2">
      <c r="A34" s="5">
        <v>0.60416666666666663</v>
      </c>
      <c r="B34" s="4">
        <f t="shared" si="0"/>
        <v>1.8721917124313529E-2</v>
      </c>
      <c r="C34" s="4">
        <v>1.8721917124313529E-2</v>
      </c>
      <c r="D34" s="1">
        <v>37.5</v>
      </c>
      <c r="E34" s="1">
        <f t="shared" si="1"/>
        <v>37.5</v>
      </c>
      <c r="F34" s="1">
        <f t="shared" si="2"/>
        <v>38</v>
      </c>
      <c r="G34" s="1">
        <f t="shared" si="9"/>
        <v>38</v>
      </c>
      <c r="H34" s="1">
        <f t="shared" si="10"/>
        <v>114</v>
      </c>
      <c r="I34" s="1">
        <f t="shared" si="13"/>
        <v>44</v>
      </c>
      <c r="J34" s="1">
        <f t="shared" si="4"/>
        <v>86</v>
      </c>
      <c r="K34" s="1">
        <f t="shared" si="11"/>
        <v>38</v>
      </c>
      <c r="L34" s="1">
        <f t="shared" si="12"/>
        <v>114</v>
      </c>
      <c r="M34" s="1">
        <f t="shared" si="14"/>
        <v>44</v>
      </c>
      <c r="N34" s="1">
        <f t="shared" si="5"/>
        <v>36</v>
      </c>
      <c r="O34" s="1">
        <f t="shared" si="6"/>
        <v>0</v>
      </c>
      <c r="P34" s="2">
        <f t="shared" si="7"/>
        <v>0</v>
      </c>
      <c r="Q34" s="2">
        <f t="shared" si="8"/>
        <v>0</v>
      </c>
    </row>
    <row r="35" spans="1:17" ht="15.75" customHeight="1" x14ac:dyDescent="0.2">
      <c r="A35" s="5">
        <v>0.61458333333333337</v>
      </c>
      <c r="B35" s="4">
        <f t="shared" si="0"/>
        <v>1.8721917124313529E-2</v>
      </c>
      <c r="C35" s="4">
        <v>1.8721917124313529E-2</v>
      </c>
      <c r="D35" s="1">
        <v>37.5</v>
      </c>
      <c r="E35" s="1">
        <f t="shared" si="1"/>
        <v>37.5</v>
      </c>
      <c r="F35" s="1">
        <f t="shared" si="2"/>
        <v>38</v>
      </c>
      <c r="G35" s="1">
        <f t="shared" si="9"/>
        <v>38</v>
      </c>
      <c r="H35" s="1">
        <f t="shared" si="10"/>
        <v>114</v>
      </c>
      <c r="I35" s="1">
        <f t="shared" si="13"/>
        <v>38</v>
      </c>
      <c r="J35" s="1">
        <f t="shared" si="4"/>
        <v>86</v>
      </c>
      <c r="K35" s="1">
        <f t="shared" si="11"/>
        <v>38</v>
      </c>
      <c r="L35" s="1">
        <f t="shared" si="12"/>
        <v>114</v>
      </c>
      <c r="M35" s="1">
        <f t="shared" si="14"/>
        <v>38</v>
      </c>
      <c r="N35" s="1">
        <f t="shared" si="5"/>
        <v>36</v>
      </c>
      <c r="O35" s="1">
        <f t="shared" si="6"/>
        <v>0</v>
      </c>
      <c r="P35" s="2">
        <f t="shared" si="7"/>
        <v>0</v>
      </c>
      <c r="Q35" s="2">
        <f t="shared" si="8"/>
        <v>0</v>
      </c>
    </row>
    <row r="36" spans="1:17" ht="15.75" customHeight="1" x14ac:dyDescent="0.2">
      <c r="A36" s="5">
        <v>0.625</v>
      </c>
      <c r="B36" s="4">
        <f t="shared" ref="B36:B64" si="15">D36/total_transactions</f>
        <v>1.5601597603594608E-2</v>
      </c>
      <c r="C36" s="4">
        <v>1.5601597603594608E-2</v>
      </c>
      <c r="D36" s="1">
        <v>31.25</v>
      </c>
      <c r="E36" s="1">
        <f t="shared" ref="E36:E64" si="16">Daily_transactions*C36</f>
        <v>31.25</v>
      </c>
      <c r="F36" s="1">
        <f t="shared" si="2"/>
        <v>32</v>
      </c>
      <c r="G36" s="1">
        <f t="shared" si="9"/>
        <v>32</v>
      </c>
      <c r="H36" s="1">
        <f t="shared" si="10"/>
        <v>108</v>
      </c>
      <c r="I36" s="1">
        <f t="shared" si="13"/>
        <v>38</v>
      </c>
      <c r="J36" s="1">
        <f t="shared" ref="J36:J64" si="17">Cart_Count-H36</f>
        <v>92</v>
      </c>
      <c r="K36" s="1">
        <f t="shared" si="11"/>
        <v>32</v>
      </c>
      <c r="L36" s="1">
        <f t="shared" si="12"/>
        <v>108</v>
      </c>
      <c r="M36" s="1">
        <f t="shared" si="14"/>
        <v>38</v>
      </c>
      <c r="N36" s="1">
        <f t="shared" ref="N36:N64" si="18">quarter_cart_count-L36</f>
        <v>42</v>
      </c>
      <c r="O36" s="1">
        <f t="shared" si="6"/>
        <v>0</v>
      </c>
      <c r="P36" s="2">
        <f t="shared" ref="P36:P67" si="19">O36*transaction_size</f>
        <v>0</v>
      </c>
      <c r="Q36" s="2">
        <f t="shared" ref="Q36:Q67" si="20">P36*Margin_Percent</f>
        <v>0</v>
      </c>
    </row>
    <row r="37" spans="1:17" ht="15.75" customHeight="1" x14ac:dyDescent="0.2">
      <c r="A37" s="5">
        <v>0.63541666666666663</v>
      </c>
      <c r="B37" s="4">
        <f t="shared" si="15"/>
        <v>1.5601597603594608E-2</v>
      </c>
      <c r="C37" s="4">
        <v>1.5601597603594608E-2</v>
      </c>
      <c r="D37" s="1">
        <v>31.25</v>
      </c>
      <c r="E37" s="1">
        <f t="shared" si="16"/>
        <v>31.25</v>
      </c>
      <c r="F37" s="1">
        <f t="shared" si="2"/>
        <v>32</v>
      </c>
      <c r="G37" s="1">
        <f t="shared" si="9"/>
        <v>32</v>
      </c>
      <c r="H37" s="1">
        <f t="shared" si="10"/>
        <v>102</v>
      </c>
      <c r="I37" s="1">
        <f t="shared" si="13"/>
        <v>38</v>
      </c>
      <c r="J37" s="1">
        <f t="shared" si="17"/>
        <v>98</v>
      </c>
      <c r="K37" s="1">
        <f t="shared" si="11"/>
        <v>32</v>
      </c>
      <c r="L37" s="1">
        <f t="shared" si="12"/>
        <v>102</v>
      </c>
      <c r="M37" s="1">
        <f t="shared" si="14"/>
        <v>38</v>
      </c>
      <c r="N37" s="1">
        <f t="shared" si="18"/>
        <v>48</v>
      </c>
      <c r="O37" s="1">
        <f t="shared" si="6"/>
        <v>0</v>
      </c>
      <c r="P37" s="2">
        <f t="shared" si="19"/>
        <v>0</v>
      </c>
      <c r="Q37" s="2">
        <f t="shared" si="20"/>
        <v>0</v>
      </c>
    </row>
    <row r="38" spans="1:17" ht="15.75" customHeight="1" x14ac:dyDescent="0.2">
      <c r="A38" s="30">
        <v>0.64583333333333337</v>
      </c>
      <c r="B38" s="4">
        <f t="shared" si="15"/>
        <v>1.5601597603594608E-2</v>
      </c>
      <c r="C38" s="4">
        <v>1.5601597603594608E-2</v>
      </c>
      <c r="D38" s="1">
        <v>31.25</v>
      </c>
      <c r="E38" s="1">
        <f t="shared" si="16"/>
        <v>31.25</v>
      </c>
      <c r="F38" s="1">
        <f t="shared" si="2"/>
        <v>32</v>
      </c>
      <c r="G38" s="1">
        <f t="shared" si="9"/>
        <v>32</v>
      </c>
      <c r="H38" s="1">
        <f t="shared" si="10"/>
        <v>96</v>
      </c>
      <c r="I38" s="1">
        <f t="shared" si="13"/>
        <v>38</v>
      </c>
      <c r="J38" s="1">
        <f t="shared" si="17"/>
        <v>104</v>
      </c>
      <c r="K38" s="1">
        <f t="shared" si="11"/>
        <v>32</v>
      </c>
      <c r="L38" s="1">
        <f t="shared" si="12"/>
        <v>96</v>
      </c>
      <c r="M38" s="1">
        <f t="shared" si="14"/>
        <v>38</v>
      </c>
      <c r="N38" s="1">
        <f t="shared" si="18"/>
        <v>54</v>
      </c>
      <c r="O38" s="1">
        <f t="shared" si="6"/>
        <v>0</v>
      </c>
      <c r="P38" s="2">
        <f t="shared" si="19"/>
        <v>0</v>
      </c>
      <c r="Q38" s="2">
        <f t="shared" si="20"/>
        <v>0</v>
      </c>
    </row>
    <row r="39" spans="1:17" ht="15.75" customHeight="1" x14ac:dyDescent="0.2">
      <c r="A39" s="5">
        <v>0.65625</v>
      </c>
      <c r="B39" s="4">
        <f t="shared" si="15"/>
        <v>1.5601597603594608E-2</v>
      </c>
      <c r="C39" s="4">
        <v>1.5601597603594608E-2</v>
      </c>
      <c r="D39" s="1">
        <v>31.25</v>
      </c>
      <c r="E39" s="1">
        <f t="shared" si="16"/>
        <v>31.25</v>
      </c>
      <c r="F39" s="1">
        <f t="shared" si="2"/>
        <v>32</v>
      </c>
      <c r="G39" s="1">
        <f t="shared" si="9"/>
        <v>32</v>
      </c>
      <c r="H39" s="1">
        <f t="shared" si="10"/>
        <v>96</v>
      </c>
      <c r="I39" s="1">
        <f t="shared" si="13"/>
        <v>32</v>
      </c>
      <c r="J39" s="1">
        <f t="shared" si="17"/>
        <v>104</v>
      </c>
      <c r="K39" s="1">
        <f t="shared" si="11"/>
        <v>32</v>
      </c>
      <c r="L39" s="1">
        <f t="shared" si="12"/>
        <v>96</v>
      </c>
      <c r="M39" s="1">
        <f t="shared" si="14"/>
        <v>32</v>
      </c>
      <c r="N39" s="1">
        <f t="shared" si="18"/>
        <v>54</v>
      </c>
      <c r="O39" s="1">
        <f t="shared" si="6"/>
        <v>0</v>
      </c>
      <c r="P39" s="2">
        <f t="shared" si="19"/>
        <v>0</v>
      </c>
      <c r="Q39" s="2">
        <f t="shared" si="20"/>
        <v>0</v>
      </c>
    </row>
    <row r="40" spans="1:17" ht="15.75" customHeight="1" x14ac:dyDescent="0.2">
      <c r="A40" s="5">
        <v>0.66666666666666663</v>
      </c>
      <c r="B40" s="4">
        <f t="shared" si="15"/>
        <v>1.8721917124313529E-2</v>
      </c>
      <c r="C40" s="4">
        <v>1.8721917124313529E-2</v>
      </c>
      <c r="D40" s="1">
        <v>37.5</v>
      </c>
      <c r="E40" s="1">
        <f t="shared" si="16"/>
        <v>37.5</v>
      </c>
      <c r="F40" s="1">
        <f t="shared" si="2"/>
        <v>38</v>
      </c>
      <c r="G40" s="1">
        <f t="shared" si="9"/>
        <v>38</v>
      </c>
      <c r="H40" s="1">
        <f t="shared" si="10"/>
        <v>102</v>
      </c>
      <c r="I40" s="1">
        <f t="shared" si="13"/>
        <v>32</v>
      </c>
      <c r="J40" s="1">
        <f t="shared" si="17"/>
        <v>98</v>
      </c>
      <c r="K40" s="1">
        <f t="shared" si="11"/>
        <v>38</v>
      </c>
      <c r="L40" s="1">
        <f t="shared" si="12"/>
        <v>102</v>
      </c>
      <c r="M40" s="1">
        <f t="shared" si="14"/>
        <v>32</v>
      </c>
      <c r="N40" s="1">
        <f t="shared" si="18"/>
        <v>48</v>
      </c>
      <c r="O40" s="1">
        <f t="shared" si="6"/>
        <v>0</v>
      </c>
      <c r="P40" s="2">
        <f t="shared" si="19"/>
        <v>0</v>
      </c>
      <c r="Q40" s="2">
        <f t="shared" si="20"/>
        <v>0</v>
      </c>
    </row>
    <row r="41" spans="1:17" ht="15.75" customHeight="1" x14ac:dyDescent="0.2">
      <c r="A41" s="5">
        <v>0.67708333333333337</v>
      </c>
      <c r="B41" s="4">
        <f t="shared" si="15"/>
        <v>1.8721917124313529E-2</v>
      </c>
      <c r="C41" s="4">
        <v>1.8721917124313529E-2</v>
      </c>
      <c r="D41" s="1">
        <v>37.5</v>
      </c>
      <c r="E41" s="1">
        <f t="shared" si="16"/>
        <v>37.5</v>
      </c>
      <c r="F41" s="1">
        <f t="shared" si="2"/>
        <v>38</v>
      </c>
      <c r="G41" s="1">
        <f t="shared" si="9"/>
        <v>38</v>
      </c>
      <c r="H41" s="1">
        <f t="shared" si="10"/>
        <v>108</v>
      </c>
      <c r="I41" s="1">
        <f t="shared" si="13"/>
        <v>32</v>
      </c>
      <c r="J41" s="1">
        <f t="shared" si="17"/>
        <v>92</v>
      </c>
      <c r="K41" s="1">
        <f t="shared" si="11"/>
        <v>38</v>
      </c>
      <c r="L41" s="1">
        <f t="shared" si="12"/>
        <v>108</v>
      </c>
      <c r="M41" s="1">
        <f t="shared" si="14"/>
        <v>32</v>
      </c>
      <c r="N41" s="1">
        <f t="shared" si="18"/>
        <v>42</v>
      </c>
      <c r="O41" s="1">
        <f t="shared" si="6"/>
        <v>0</v>
      </c>
      <c r="P41" s="2">
        <f t="shared" si="19"/>
        <v>0</v>
      </c>
      <c r="Q41" s="2">
        <f t="shared" si="20"/>
        <v>0</v>
      </c>
    </row>
    <row r="42" spans="1:17" ht="15.75" customHeight="1" x14ac:dyDescent="0.2">
      <c r="A42" s="30">
        <v>0.6875</v>
      </c>
      <c r="B42" s="4">
        <f t="shared" si="15"/>
        <v>1.8721917124313529E-2</v>
      </c>
      <c r="C42" s="4">
        <v>1.8721917124313529E-2</v>
      </c>
      <c r="D42" s="1">
        <v>37.5</v>
      </c>
      <c r="E42" s="1">
        <f t="shared" si="16"/>
        <v>37.5</v>
      </c>
      <c r="F42" s="1">
        <f t="shared" si="2"/>
        <v>38</v>
      </c>
      <c r="G42" s="1">
        <f t="shared" si="9"/>
        <v>38</v>
      </c>
      <c r="H42" s="1">
        <f t="shared" si="10"/>
        <v>114</v>
      </c>
      <c r="I42" s="1">
        <f t="shared" si="13"/>
        <v>32</v>
      </c>
      <c r="J42" s="1">
        <f t="shared" si="17"/>
        <v>86</v>
      </c>
      <c r="K42" s="1">
        <f t="shared" si="11"/>
        <v>38</v>
      </c>
      <c r="L42" s="1">
        <f t="shared" si="12"/>
        <v>114</v>
      </c>
      <c r="M42" s="1">
        <f t="shared" si="14"/>
        <v>32</v>
      </c>
      <c r="N42" s="1">
        <f t="shared" si="18"/>
        <v>36</v>
      </c>
      <c r="O42" s="1">
        <f t="shared" si="6"/>
        <v>0</v>
      </c>
      <c r="P42" s="2">
        <f t="shared" si="19"/>
        <v>0</v>
      </c>
      <c r="Q42" s="2">
        <f t="shared" si="20"/>
        <v>0</v>
      </c>
    </row>
    <row r="43" spans="1:17" ht="15.75" customHeight="1" x14ac:dyDescent="0.2">
      <c r="A43" s="5">
        <v>0.69791666666666663</v>
      </c>
      <c r="B43" s="4">
        <f t="shared" si="15"/>
        <v>1.8721917124313529E-2</v>
      </c>
      <c r="C43" s="4">
        <v>1.8721917124313529E-2</v>
      </c>
      <c r="D43" s="1">
        <v>37.5</v>
      </c>
      <c r="E43" s="1">
        <f t="shared" si="16"/>
        <v>37.5</v>
      </c>
      <c r="F43" s="1">
        <f t="shared" si="2"/>
        <v>38</v>
      </c>
      <c r="G43" s="1">
        <f t="shared" si="9"/>
        <v>38</v>
      </c>
      <c r="H43" s="1">
        <f t="shared" si="10"/>
        <v>114</v>
      </c>
      <c r="I43" s="1">
        <f t="shared" si="13"/>
        <v>38</v>
      </c>
      <c r="J43" s="1">
        <f t="shared" si="17"/>
        <v>86</v>
      </c>
      <c r="K43" s="1">
        <f t="shared" si="11"/>
        <v>38</v>
      </c>
      <c r="L43" s="1">
        <f t="shared" si="12"/>
        <v>114</v>
      </c>
      <c r="M43" s="1">
        <f t="shared" si="14"/>
        <v>38</v>
      </c>
      <c r="N43" s="1">
        <f t="shared" si="18"/>
        <v>36</v>
      </c>
      <c r="O43" s="1">
        <f t="shared" si="6"/>
        <v>0</v>
      </c>
      <c r="P43" s="2">
        <f t="shared" si="19"/>
        <v>0</v>
      </c>
      <c r="Q43" s="2">
        <f t="shared" si="20"/>
        <v>0</v>
      </c>
    </row>
    <row r="44" spans="1:17" ht="15.75" customHeight="1" x14ac:dyDescent="0.2">
      <c r="A44" s="5">
        <v>0.70833333333333337</v>
      </c>
      <c r="B44" s="4">
        <f t="shared" si="15"/>
        <v>2.1842236645032452E-2</v>
      </c>
      <c r="C44" s="4">
        <v>2.1842236645032452E-2</v>
      </c>
      <c r="D44" s="1">
        <v>43.75</v>
      </c>
      <c r="E44" s="1">
        <f t="shared" si="16"/>
        <v>43.75</v>
      </c>
      <c r="F44" s="1">
        <f t="shared" si="2"/>
        <v>44</v>
      </c>
      <c r="G44" s="1">
        <f t="shared" si="9"/>
        <v>44</v>
      </c>
      <c r="H44" s="1">
        <f t="shared" si="10"/>
        <v>120</v>
      </c>
      <c r="I44" s="1">
        <f t="shared" si="13"/>
        <v>38</v>
      </c>
      <c r="J44" s="1">
        <f t="shared" si="17"/>
        <v>80</v>
      </c>
      <c r="K44" s="1">
        <f t="shared" si="11"/>
        <v>44</v>
      </c>
      <c r="L44" s="1">
        <f t="shared" si="12"/>
        <v>120</v>
      </c>
      <c r="M44" s="1">
        <f t="shared" si="14"/>
        <v>38</v>
      </c>
      <c r="N44" s="1">
        <f t="shared" si="18"/>
        <v>30</v>
      </c>
      <c r="O44" s="1">
        <f t="shared" si="6"/>
        <v>0</v>
      </c>
      <c r="P44" s="2">
        <f t="shared" si="19"/>
        <v>0</v>
      </c>
      <c r="Q44" s="2">
        <f t="shared" si="20"/>
        <v>0</v>
      </c>
    </row>
    <row r="45" spans="1:17" ht="15.75" customHeight="1" x14ac:dyDescent="0.2">
      <c r="A45" s="5">
        <v>0.71875</v>
      </c>
      <c r="B45" s="4">
        <f t="shared" si="15"/>
        <v>2.1842236645032452E-2</v>
      </c>
      <c r="C45" s="4">
        <v>2.1842236645032452E-2</v>
      </c>
      <c r="D45" s="1">
        <v>43.75</v>
      </c>
      <c r="E45" s="1">
        <f t="shared" si="16"/>
        <v>43.75</v>
      </c>
      <c r="F45" s="1">
        <f t="shared" si="2"/>
        <v>44</v>
      </c>
      <c r="G45" s="1">
        <f t="shared" si="9"/>
        <v>44</v>
      </c>
      <c r="H45" s="1">
        <f t="shared" si="10"/>
        <v>126</v>
      </c>
      <c r="I45" s="1">
        <f t="shared" si="13"/>
        <v>38</v>
      </c>
      <c r="J45" s="1">
        <f t="shared" si="17"/>
        <v>74</v>
      </c>
      <c r="K45" s="1">
        <f t="shared" si="11"/>
        <v>44</v>
      </c>
      <c r="L45" s="1">
        <f t="shared" si="12"/>
        <v>126</v>
      </c>
      <c r="M45" s="1">
        <f t="shared" si="14"/>
        <v>38</v>
      </c>
      <c r="N45" s="1">
        <f t="shared" si="18"/>
        <v>24</v>
      </c>
      <c r="O45" s="1">
        <f t="shared" si="6"/>
        <v>0</v>
      </c>
      <c r="P45" s="2">
        <f t="shared" si="19"/>
        <v>0</v>
      </c>
      <c r="Q45" s="2">
        <f t="shared" si="20"/>
        <v>0</v>
      </c>
    </row>
    <row r="46" spans="1:17" ht="15.75" customHeight="1" x14ac:dyDescent="0.2">
      <c r="A46" s="5">
        <v>0.72916666666666663</v>
      </c>
      <c r="B46" s="4">
        <f t="shared" si="15"/>
        <v>2.1842236645032452E-2</v>
      </c>
      <c r="C46" s="4">
        <v>2.1842236645032452E-2</v>
      </c>
      <c r="D46" s="1">
        <v>43.75</v>
      </c>
      <c r="E46" s="1">
        <f t="shared" si="16"/>
        <v>43.75</v>
      </c>
      <c r="F46" s="1">
        <f t="shared" si="2"/>
        <v>44</v>
      </c>
      <c r="G46" s="1">
        <f t="shared" si="9"/>
        <v>44</v>
      </c>
      <c r="H46" s="1">
        <f t="shared" si="10"/>
        <v>132</v>
      </c>
      <c r="I46" s="1">
        <f t="shared" si="13"/>
        <v>38</v>
      </c>
      <c r="J46" s="1">
        <f t="shared" si="17"/>
        <v>68</v>
      </c>
      <c r="K46" s="1">
        <f t="shared" si="11"/>
        <v>44</v>
      </c>
      <c r="L46" s="1">
        <f t="shared" si="12"/>
        <v>132</v>
      </c>
      <c r="M46" s="1">
        <f t="shared" si="14"/>
        <v>38</v>
      </c>
      <c r="N46" s="1">
        <f t="shared" si="18"/>
        <v>18</v>
      </c>
      <c r="O46" s="1">
        <f t="shared" si="6"/>
        <v>0</v>
      </c>
      <c r="P46" s="2">
        <f t="shared" si="19"/>
        <v>0</v>
      </c>
      <c r="Q46" s="2">
        <f t="shared" si="20"/>
        <v>0</v>
      </c>
    </row>
    <row r="47" spans="1:17" ht="15.75" customHeight="1" x14ac:dyDescent="0.2">
      <c r="A47" s="30">
        <v>0.73958333333333337</v>
      </c>
      <c r="B47" s="4">
        <f t="shared" si="15"/>
        <v>2.1842236645032452E-2</v>
      </c>
      <c r="C47" s="4">
        <v>2.1842236645032452E-2</v>
      </c>
      <c r="D47" s="1">
        <v>43.75</v>
      </c>
      <c r="E47" s="1">
        <f t="shared" si="16"/>
        <v>43.75</v>
      </c>
      <c r="F47" s="1">
        <f t="shared" si="2"/>
        <v>44</v>
      </c>
      <c r="G47" s="1">
        <f t="shared" si="9"/>
        <v>44</v>
      </c>
      <c r="H47" s="1">
        <f t="shared" si="10"/>
        <v>132</v>
      </c>
      <c r="I47" s="1">
        <f t="shared" si="13"/>
        <v>44</v>
      </c>
      <c r="J47" s="1">
        <f t="shared" si="17"/>
        <v>68</v>
      </c>
      <c r="K47" s="1">
        <f t="shared" si="11"/>
        <v>44</v>
      </c>
      <c r="L47" s="1">
        <f t="shared" si="12"/>
        <v>132</v>
      </c>
      <c r="M47" s="1">
        <f t="shared" si="14"/>
        <v>44</v>
      </c>
      <c r="N47" s="1">
        <f t="shared" si="18"/>
        <v>18</v>
      </c>
      <c r="O47" s="1">
        <f t="shared" si="6"/>
        <v>0</v>
      </c>
      <c r="P47" s="2">
        <f t="shared" si="19"/>
        <v>0</v>
      </c>
      <c r="Q47" s="2">
        <f t="shared" si="20"/>
        <v>0</v>
      </c>
    </row>
    <row r="48" spans="1:17" ht="15.75" customHeight="1" x14ac:dyDescent="0.2">
      <c r="A48" s="5">
        <v>0.75</v>
      </c>
      <c r="B48" s="4">
        <f t="shared" si="15"/>
        <v>2.4962556165751371E-2</v>
      </c>
      <c r="C48" s="4">
        <v>2.4962556165751371E-2</v>
      </c>
      <c r="D48" s="1">
        <v>50</v>
      </c>
      <c r="E48" s="1">
        <f t="shared" si="16"/>
        <v>50</v>
      </c>
      <c r="F48" s="1">
        <f t="shared" si="2"/>
        <v>50</v>
      </c>
      <c r="G48" s="1">
        <f t="shared" si="9"/>
        <v>50</v>
      </c>
      <c r="H48" s="1">
        <f t="shared" si="10"/>
        <v>138</v>
      </c>
      <c r="I48" s="1">
        <f t="shared" si="13"/>
        <v>44</v>
      </c>
      <c r="J48" s="1">
        <f t="shared" si="17"/>
        <v>62</v>
      </c>
      <c r="K48" s="1">
        <f t="shared" si="11"/>
        <v>50</v>
      </c>
      <c r="L48" s="1">
        <f t="shared" si="12"/>
        <v>138</v>
      </c>
      <c r="M48" s="1">
        <f t="shared" si="14"/>
        <v>44</v>
      </c>
      <c r="N48" s="1">
        <f t="shared" si="18"/>
        <v>12</v>
      </c>
      <c r="O48" s="1">
        <f t="shared" si="6"/>
        <v>0</v>
      </c>
      <c r="P48" s="2">
        <f t="shared" si="19"/>
        <v>0</v>
      </c>
      <c r="Q48" s="2">
        <f t="shared" si="20"/>
        <v>0</v>
      </c>
    </row>
    <row r="49" spans="1:17" ht="15.75" customHeight="1" x14ac:dyDescent="0.2">
      <c r="A49" s="5">
        <v>0.76041666666666663</v>
      </c>
      <c r="B49" s="4">
        <f t="shared" si="15"/>
        <v>2.4962556165751371E-2</v>
      </c>
      <c r="C49" s="4">
        <v>2.4962556165751371E-2</v>
      </c>
      <c r="D49" s="1">
        <v>50</v>
      </c>
      <c r="E49" s="1">
        <f t="shared" si="16"/>
        <v>50</v>
      </c>
      <c r="F49" s="1">
        <f t="shared" si="2"/>
        <v>50</v>
      </c>
      <c r="G49" s="1">
        <f t="shared" si="9"/>
        <v>50</v>
      </c>
      <c r="H49" s="1">
        <f t="shared" si="10"/>
        <v>144</v>
      </c>
      <c r="I49" s="1">
        <f t="shared" si="13"/>
        <v>44</v>
      </c>
      <c r="J49" s="1">
        <f t="shared" si="17"/>
        <v>56</v>
      </c>
      <c r="K49" s="1">
        <f t="shared" si="11"/>
        <v>50</v>
      </c>
      <c r="L49" s="1">
        <f t="shared" si="12"/>
        <v>144</v>
      </c>
      <c r="M49" s="1">
        <f t="shared" si="14"/>
        <v>44</v>
      </c>
      <c r="N49" s="1">
        <f t="shared" si="18"/>
        <v>6</v>
      </c>
      <c r="O49" s="1">
        <f t="shared" si="6"/>
        <v>0</v>
      </c>
      <c r="P49" s="2">
        <f t="shared" si="19"/>
        <v>0</v>
      </c>
      <c r="Q49" s="2">
        <f t="shared" si="20"/>
        <v>0</v>
      </c>
    </row>
    <row r="50" spans="1:17" ht="15.75" customHeight="1" x14ac:dyDescent="0.2">
      <c r="A50" s="5">
        <v>0.77083333333333337</v>
      </c>
      <c r="B50" s="4">
        <f t="shared" si="15"/>
        <v>2.4962556165751371E-2</v>
      </c>
      <c r="C50" s="4">
        <v>2.4962556165751371E-2</v>
      </c>
      <c r="D50" s="1">
        <v>50</v>
      </c>
      <c r="E50" s="1">
        <f t="shared" si="16"/>
        <v>50</v>
      </c>
      <c r="F50" s="1">
        <f t="shared" si="2"/>
        <v>50</v>
      </c>
      <c r="G50" s="1">
        <f t="shared" si="9"/>
        <v>50</v>
      </c>
      <c r="H50" s="1">
        <f t="shared" si="10"/>
        <v>150</v>
      </c>
      <c r="I50" s="1">
        <f t="shared" si="13"/>
        <v>44</v>
      </c>
      <c r="J50" s="1">
        <f t="shared" si="17"/>
        <v>50</v>
      </c>
      <c r="K50" s="1">
        <f t="shared" si="11"/>
        <v>50</v>
      </c>
      <c r="L50" s="1">
        <f t="shared" si="12"/>
        <v>150</v>
      </c>
      <c r="M50" s="1">
        <f t="shared" si="14"/>
        <v>44</v>
      </c>
      <c r="N50" s="1">
        <f t="shared" si="18"/>
        <v>0</v>
      </c>
      <c r="O50" s="1">
        <f t="shared" si="6"/>
        <v>0</v>
      </c>
      <c r="P50" s="2">
        <f t="shared" si="19"/>
        <v>0</v>
      </c>
      <c r="Q50" s="2">
        <f t="shared" si="20"/>
        <v>0</v>
      </c>
    </row>
    <row r="51" spans="1:17" ht="15.75" customHeight="1" x14ac:dyDescent="0.2">
      <c r="A51" s="5">
        <v>0.78125</v>
      </c>
      <c r="B51" s="4">
        <f t="shared" si="15"/>
        <v>2.4962556165751371E-2</v>
      </c>
      <c r="C51" s="4">
        <v>2.4962556165751371E-2</v>
      </c>
      <c r="D51" s="1">
        <v>50</v>
      </c>
      <c r="E51" s="1">
        <f t="shared" si="16"/>
        <v>50</v>
      </c>
      <c r="F51" s="1">
        <f t="shared" si="2"/>
        <v>50</v>
      </c>
      <c r="G51" s="1">
        <f t="shared" si="9"/>
        <v>50</v>
      </c>
      <c r="H51" s="1">
        <f t="shared" si="10"/>
        <v>150</v>
      </c>
      <c r="I51" s="1">
        <f t="shared" si="13"/>
        <v>50</v>
      </c>
      <c r="J51" s="1">
        <f t="shared" si="17"/>
        <v>50</v>
      </c>
      <c r="K51" s="1">
        <f t="shared" si="11"/>
        <v>50</v>
      </c>
      <c r="L51" s="1">
        <f t="shared" si="12"/>
        <v>150</v>
      </c>
      <c r="M51" s="1">
        <f t="shared" si="14"/>
        <v>50</v>
      </c>
      <c r="N51" s="1">
        <f t="shared" si="18"/>
        <v>0</v>
      </c>
      <c r="O51" s="1">
        <f t="shared" si="6"/>
        <v>0</v>
      </c>
      <c r="P51" s="2">
        <f t="shared" si="19"/>
        <v>0</v>
      </c>
      <c r="Q51" s="2">
        <f t="shared" si="20"/>
        <v>0</v>
      </c>
    </row>
    <row r="52" spans="1:17" ht="15.75" customHeight="1" x14ac:dyDescent="0.2">
      <c r="A52" s="30">
        <v>0.79166666666666663</v>
      </c>
      <c r="B52" s="4">
        <f t="shared" si="15"/>
        <v>2.8082875686470294E-2</v>
      </c>
      <c r="C52" s="4">
        <v>2.8082875686470294E-2</v>
      </c>
      <c r="D52" s="1">
        <v>56.25</v>
      </c>
      <c r="E52" s="1">
        <f t="shared" si="16"/>
        <v>56.25</v>
      </c>
      <c r="F52" s="1">
        <f t="shared" si="2"/>
        <v>57</v>
      </c>
      <c r="G52" s="1">
        <f t="shared" si="9"/>
        <v>57</v>
      </c>
      <c r="H52" s="1">
        <f t="shared" si="10"/>
        <v>157</v>
      </c>
      <c r="I52" s="1">
        <f t="shared" si="13"/>
        <v>50</v>
      </c>
      <c r="J52" s="1">
        <f t="shared" si="17"/>
        <v>43</v>
      </c>
      <c r="K52" s="1">
        <f t="shared" si="11"/>
        <v>57</v>
      </c>
      <c r="L52" s="1">
        <f t="shared" si="12"/>
        <v>157</v>
      </c>
      <c r="M52" s="1">
        <f t="shared" si="14"/>
        <v>50</v>
      </c>
      <c r="N52" s="1">
        <f t="shared" si="18"/>
        <v>-7</v>
      </c>
      <c r="O52" s="1">
        <f t="shared" si="6"/>
        <v>7</v>
      </c>
      <c r="P52" s="2">
        <f t="shared" si="19"/>
        <v>525</v>
      </c>
      <c r="Q52" s="2">
        <f t="shared" si="20"/>
        <v>21</v>
      </c>
    </row>
    <row r="53" spans="1:17" ht="15.75" customHeight="1" x14ac:dyDescent="0.2">
      <c r="A53" s="5">
        <v>0.80208333333333337</v>
      </c>
      <c r="B53" s="4">
        <f t="shared" si="15"/>
        <v>2.8082875686470294E-2</v>
      </c>
      <c r="C53" s="4">
        <v>2.8082875686470294E-2</v>
      </c>
      <c r="D53" s="1">
        <v>56.25</v>
      </c>
      <c r="E53" s="1">
        <f t="shared" si="16"/>
        <v>56.25</v>
      </c>
      <c r="F53" s="1">
        <f t="shared" si="2"/>
        <v>57</v>
      </c>
      <c r="G53" s="1">
        <f t="shared" si="9"/>
        <v>57</v>
      </c>
      <c r="H53" s="1">
        <f t="shared" si="10"/>
        <v>164</v>
      </c>
      <c r="I53" s="1">
        <f t="shared" si="13"/>
        <v>50</v>
      </c>
      <c r="J53" s="1">
        <f t="shared" si="17"/>
        <v>36</v>
      </c>
      <c r="K53" s="1">
        <f t="shared" si="11"/>
        <v>57</v>
      </c>
      <c r="L53" s="1">
        <f t="shared" si="12"/>
        <v>164</v>
      </c>
      <c r="M53" s="1">
        <f t="shared" si="14"/>
        <v>50</v>
      </c>
      <c r="N53" s="1">
        <f t="shared" si="18"/>
        <v>-14</v>
      </c>
      <c r="O53" s="1">
        <f t="shared" si="6"/>
        <v>14</v>
      </c>
      <c r="P53" s="2">
        <f t="shared" si="19"/>
        <v>1050</v>
      </c>
      <c r="Q53" s="2">
        <f t="shared" si="20"/>
        <v>42</v>
      </c>
    </row>
    <row r="54" spans="1:17" ht="15.75" customHeight="1" x14ac:dyDescent="0.2">
      <c r="A54" s="5">
        <v>0.8125</v>
      </c>
      <c r="B54" s="4">
        <f t="shared" si="15"/>
        <v>2.8082875686470294E-2</v>
      </c>
      <c r="C54" s="4">
        <v>2.8082875686470294E-2</v>
      </c>
      <c r="D54" s="1">
        <v>56.25</v>
      </c>
      <c r="E54" s="1">
        <f t="shared" si="16"/>
        <v>56.25</v>
      </c>
      <c r="F54" s="1">
        <f t="shared" si="2"/>
        <v>57</v>
      </c>
      <c r="G54" s="1">
        <f t="shared" si="9"/>
        <v>57</v>
      </c>
      <c r="H54" s="1">
        <f t="shared" si="10"/>
        <v>171</v>
      </c>
      <c r="I54" s="1">
        <f t="shared" si="13"/>
        <v>50</v>
      </c>
      <c r="J54" s="1">
        <f t="shared" si="17"/>
        <v>29</v>
      </c>
      <c r="K54" s="1">
        <f t="shared" si="11"/>
        <v>57</v>
      </c>
      <c r="L54" s="1">
        <f t="shared" si="12"/>
        <v>171</v>
      </c>
      <c r="M54" s="1">
        <f t="shared" si="14"/>
        <v>50</v>
      </c>
      <c r="N54" s="1">
        <f t="shared" si="18"/>
        <v>-21</v>
      </c>
      <c r="O54" s="1">
        <f t="shared" si="6"/>
        <v>21</v>
      </c>
      <c r="P54" s="2">
        <f t="shared" si="19"/>
        <v>1575</v>
      </c>
      <c r="Q54" s="2">
        <f t="shared" si="20"/>
        <v>63</v>
      </c>
    </row>
    <row r="55" spans="1:17" ht="15.75" customHeight="1" x14ac:dyDescent="0.2">
      <c r="A55" s="5">
        <v>0.82291666666666663</v>
      </c>
      <c r="B55" s="4">
        <f t="shared" si="15"/>
        <v>2.8082875686470294E-2</v>
      </c>
      <c r="C55" s="4">
        <v>2.8082875686470294E-2</v>
      </c>
      <c r="D55" s="1">
        <v>56.25</v>
      </c>
      <c r="E55" s="1">
        <f t="shared" si="16"/>
        <v>56.25</v>
      </c>
      <c r="F55" s="1">
        <f t="shared" si="2"/>
        <v>57</v>
      </c>
      <c r="G55" s="1">
        <f t="shared" si="9"/>
        <v>57</v>
      </c>
      <c r="H55" s="1">
        <f t="shared" si="10"/>
        <v>171</v>
      </c>
      <c r="I55" s="1">
        <f t="shared" si="13"/>
        <v>57</v>
      </c>
      <c r="J55" s="1">
        <f t="shared" si="17"/>
        <v>29</v>
      </c>
      <c r="K55" s="1">
        <f t="shared" si="11"/>
        <v>57</v>
      </c>
      <c r="L55" s="1">
        <f t="shared" si="12"/>
        <v>171</v>
      </c>
      <c r="M55" s="1">
        <f t="shared" si="14"/>
        <v>57</v>
      </c>
      <c r="N55" s="1">
        <f t="shared" si="18"/>
        <v>-21</v>
      </c>
      <c r="O55" s="1">
        <f t="shared" si="6"/>
        <v>21</v>
      </c>
      <c r="P55" s="2">
        <f t="shared" si="19"/>
        <v>1575</v>
      </c>
      <c r="Q55" s="2">
        <f t="shared" si="20"/>
        <v>63</v>
      </c>
    </row>
    <row r="56" spans="1:17" ht="15.75" customHeight="1" x14ac:dyDescent="0.2">
      <c r="A56" s="5">
        <v>0.83333333333333337</v>
      </c>
      <c r="B56" s="4">
        <f t="shared" si="15"/>
        <v>1.8721917124313529E-2</v>
      </c>
      <c r="C56" s="4">
        <v>1.8721917124313529E-2</v>
      </c>
      <c r="D56" s="1">
        <v>37.5</v>
      </c>
      <c r="E56" s="1">
        <f t="shared" si="16"/>
        <v>37.5</v>
      </c>
      <c r="F56" s="1">
        <f t="shared" si="2"/>
        <v>38</v>
      </c>
      <c r="G56" s="1">
        <f t="shared" si="9"/>
        <v>38</v>
      </c>
      <c r="H56" s="1">
        <f t="shared" si="10"/>
        <v>152</v>
      </c>
      <c r="I56" s="1">
        <f t="shared" si="13"/>
        <v>57</v>
      </c>
      <c r="J56" s="1">
        <f t="shared" si="17"/>
        <v>48</v>
      </c>
      <c r="K56" s="1">
        <f t="shared" si="11"/>
        <v>38</v>
      </c>
      <c r="L56" s="1">
        <f t="shared" si="12"/>
        <v>152</v>
      </c>
      <c r="M56" s="1">
        <f t="shared" si="14"/>
        <v>57</v>
      </c>
      <c r="N56" s="1">
        <f t="shared" si="18"/>
        <v>-2</v>
      </c>
      <c r="O56" s="1">
        <f t="shared" si="6"/>
        <v>2</v>
      </c>
      <c r="P56" s="2">
        <f t="shared" si="19"/>
        <v>150</v>
      </c>
      <c r="Q56" s="2">
        <f t="shared" si="20"/>
        <v>6</v>
      </c>
    </row>
    <row r="57" spans="1:17" ht="15.75" customHeight="1" x14ac:dyDescent="0.2">
      <c r="A57" s="30">
        <v>0.84375</v>
      </c>
      <c r="B57" s="4">
        <f t="shared" si="15"/>
        <v>1.8721917124313529E-2</v>
      </c>
      <c r="C57" s="4">
        <v>1.8721917124313529E-2</v>
      </c>
      <c r="D57" s="1">
        <v>37.5</v>
      </c>
      <c r="E57" s="1">
        <f t="shared" si="16"/>
        <v>37.5</v>
      </c>
      <c r="F57" s="1">
        <f t="shared" si="2"/>
        <v>38</v>
      </c>
      <c r="G57" s="1">
        <f t="shared" si="9"/>
        <v>38</v>
      </c>
      <c r="H57" s="1">
        <f t="shared" si="10"/>
        <v>133</v>
      </c>
      <c r="I57" s="1">
        <f t="shared" si="13"/>
        <v>57</v>
      </c>
      <c r="J57" s="1">
        <f t="shared" si="17"/>
        <v>67</v>
      </c>
      <c r="K57" s="1">
        <f t="shared" si="11"/>
        <v>38</v>
      </c>
      <c r="L57" s="1">
        <f t="shared" si="12"/>
        <v>133</v>
      </c>
      <c r="M57" s="1">
        <f t="shared" si="14"/>
        <v>57</v>
      </c>
      <c r="N57" s="1">
        <f t="shared" si="18"/>
        <v>17</v>
      </c>
      <c r="O57" s="1">
        <f t="shared" si="6"/>
        <v>0</v>
      </c>
      <c r="P57" s="2">
        <f t="shared" si="19"/>
        <v>0</v>
      </c>
      <c r="Q57" s="2">
        <f t="shared" si="20"/>
        <v>0</v>
      </c>
    </row>
    <row r="58" spans="1:17" ht="15.75" customHeight="1" x14ac:dyDescent="0.2">
      <c r="A58" s="5">
        <v>0.85416666666666663</v>
      </c>
      <c r="B58" s="4">
        <f t="shared" si="15"/>
        <v>1.8721917124313529E-2</v>
      </c>
      <c r="C58" s="4">
        <v>1.8721917124313529E-2</v>
      </c>
      <c r="D58" s="1">
        <v>37.5</v>
      </c>
      <c r="E58" s="1">
        <f t="shared" si="16"/>
        <v>37.5</v>
      </c>
      <c r="F58" s="1">
        <f t="shared" si="2"/>
        <v>38</v>
      </c>
      <c r="G58" s="1">
        <f t="shared" si="9"/>
        <v>38</v>
      </c>
      <c r="H58" s="1">
        <f t="shared" si="10"/>
        <v>114</v>
      </c>
      <c r="I58" s="1">
        <f t="shared" si="13"/>
        <v>57</v>
      </c>
      <c r="J58" s="1">
        <f t="shared" si="17"/>
        <v>86</v>
      </c>
      <c r="K58" s="1">
        <f t="shared" si="11"/>
        <v>38</v>
      </c>
      <c r="L58" s="1">
        <f t="shared" si="12"/>
        <v>114</v>
      </c>
      <c r="M58" s="1">
        <f t="shared" si="14"/>
        <v>57</v>
      </c>
      <c r="N58" s="1">
        <f t="shared" si="18"/>
        <v>36</v>
      </c>
      <c r="O58" s="1">
        <f t="shared" si="6"/>
        <v>0</v>
      </c>
      <c r="P58" s="2">
        <f t="shared" si="19"/>
        <v>0</v>
      </c>
      <c r="Q58" s="2">
        <f t="shared" si="20"/>
        <v>0</v>
      </c>
    </row>
    <row r="59" spans="1:17" ht="15.75" customHeight="1" x14ac:dyDescent="0.2">
      <c r="A59" s="5">
        <v>0.86458333333333337</v>
      </c>
      <c r="B59" s="4">
        <f t="shared" si="15"/>
        <v>1.8721917124313529E-2</v>
      </c>
      <c r="C59" s="4">
        <v>1.8721917124313529E-2</v>
      </c>
      <c r="D59" s="1">
        <v>37.5</v>
      </c>
      <c r="E59" s="1">
        <f t="shared" si="16"/>
        <v>37.5</v>
      </c>
      <c r="F59" s="1">
        <f t="shared" si="2"/>
        <v>38</v>
      </c>
      <c r="G59" s="1">
        <f t="shared" si="9"/>
        <v>38</v>
      </c>
      <c r="H59" s="1">
        <f t="shared" si="10"/>
        <v>114</v>
      </c>
      <c r="I59" s="1">
        <f t="shared" si="13"/>
        <v>38</v>
      </c>
      <c r="J59" s="1">
        <f t="shared" si="17"/>
        <v>86</v>
      </c>
      <c r="K59" s="1">
        <f t="shared" si="11"/>
        <v>38</v>
      </c>
      <c r="L59" s="1">
        <f t="shared" si="12"/>
        <v>114</v>
      </c>
      <c r="M59" s="1">
        <f t="shared" si="14"/>
        <v>38</v>
      </c>
      <c r="N59" s="1">
        <f t="shared" si="18"/>
        <v>36</v>
      </c>
      <c r="O59" s="1">
        <f t="shared" si="6"/>
        <v>0</v>
      </c>
      <c r="P59" s="2">
        <f t="shared" si="19"/>
        <v>0</v>
      </c>
      <c r="Q59" s="2">
        <f t="shared" si="20"/>
        <v>0</v>
      </c>
    </row>
    <row r="60" spans="1:17" ht="15.75" customHeight="1" x14ac:dyDescent="0.2">
      <c r="A60" s="30">
        <v>0.875</v>
      </c>
      <c r="B60" s="4">
        <f t="shared" si="15"/>
        <v>1.2481278082875686E-2</v>
      </c>
      <c r="C60" s="4">
        <v>1.2481278082875686E-2</v>
      </c>
      <c r="D60" s="1">
        <v>25</v>
      </c>
      <c r="E60" s="1">
        <f t="shared" si="16"/>
        <v>25</v>
      </c>
      <c r="F60" s="1">
        <f t="shared" si="2"/>
        <v>25</v>
      </c>
      <c r="G60" s="1">
        <f t="shared" si="9"/>
        <v>25</v>
      </c>
      <c r="H60" s="1">
        <f t="shared" si="10"/>
        <v>101</v>
      </c>
      <c r="I60" s="1">
        <f t="shared" si="13"/>
        <v>38</v>
      </c>
      <c r="J60" s="1">
        <f t="shared" si="17"/>
        <v>99</v>
      </c>
      <c r="K60" s="1">
        <f t="shared" si="11"/>
        <v>25</v>
      </c>
      <c r="L60" s="1">
        <f t="shared" si="12"/>
        <v>101</v>
      </c>
      <c r="M60" s="1">
        <f t="shared" si="14"/>
        <v>38</v>
      </c>
      <c r="N60" s="1">
        <f t="shared" si="18"/>
        <v>49</v>
      </c>
      <c r="O60" s="1">
        <f t="shared" si="6"/>
        <v>0</v>
      </c>
      <c r="P60" s="2">
        <f t="shared" si="19"/>
        <v>0</v>
      </c>
      <c r="Q60" s="2">
        <f t="shared" si="20"/>
        <v>0</v>
      </c>
    </row>
    <row r="61" spans="1:17" ht="15.75" customHeight="1" x14ac:dyDescent="0.2">
      <c r="A61" s="5">
        <v>0.88541666666666663</v>
      </c>
      <c r="B61" s="4">
        <f t="shared" si="15"/>
        <v>1.2481278082875686E-2</v>
      </c>
      <c r="C61" s="4">
        <v>1.2481278082875686E-2</v>
      </c>
      <c r="D61" s="1">
        <v>25</v>
      </c>
      <c r="E61" s="1">
        <f t="shared" si="16"/>
        <v>25</v>
      </c>
      <c r="F61" s="1">
        <f t="shared" si="2"/>
        <v>25</v>
      </c>
      <c r="G61" s="1">
        <f t="shared" si="9"/>
        <v>25</v>
      </c>
      <c r="H61" s="1">
        <f t="shared" si="10"/>
        <v>88</v>
      </c>
      <c r="I61" s="1">
        <f t="shared" si="13"/>
        <v>38</v>
      </c>
      <c r="J61" s="1">
        <f t="shared" si="17"/>
        <v>112</v>
      </c>
      <c r="K61" s="1">
        <f t="shared" si="11"/>
        <v>25</v>
      </c>
      <c r="L61" s="1">
        <f t="shared" si="12"/>
        <v>88</v>
      </c>
      <c r="M61" s="1">
        <f t="shared" si="14"/>
        <v>38</v>
      </c>
      <c r="N61" s="1">
        <f t="shared" si="18"/>
        <v>62</v>
      </c>
      <c r="O61" s="1">
        <f t="shared" si="6"/>
        <v>0</v>
      </c>
      <c r="P61" s="2">
        <f t="shared" si="19"/>
        <v>0</v>
      </c>
      <c r="Q61" s="2">
        <f t="shared" si="20"/>
        <v>0</v>
      </c>
    </row>
    <row r="62" spans="1:17" ht="15.75" customHeight="1" x14ac:dyDescent="0.2">
      <c r="A62" s="5">
        <v>0.89583333333333337</v>
      </c>
      <c r="B62" s="4">
        <f t="shared" si="15"/>
        <v>1.2481278082875686E-2</v>
      </c>
      <c r="C62" s="4">
        <v>1.2481278082875686E-2</v>
      </c>
      <c r="D62" s="1">
        <v>25</v>
      </c>
      <c r="E62" s="1">
        <f t="shared" si="16"/>
        <v>25</v>
      </c>
      <c r="F62" s="1">
        <f t="shared" si="2"/>
        <v>25</v>
      </c>
      <c r="G62" s="1">
        <f t="shared" si="9"/>
        <v>25</v>
      </c>
      <c r="H62" s="1">
        <f t="shared" si="10"/>
        <v>75</v>
      </c>
      <c r="I62" s="1">
        <f t="shared" si="13"/>
        <v>38</v>
      </c>
      <c r="J62" s="1">
        <f t="shared" si="17"/>
        <v>125</v>
      </c>
      <c r="K62" s="1">
        <f t="shared" si="11"/>
        <v>25</v>
      </c>
      <c r="L62" s="1">
        <f t="shared" si="12"/>
        <v>75</v>
      </c>
      <c r="M62" s="1">
        <f t="shared" si="14"/>
        <v>38</v>
      </c>
      <c r="N62" s="1">
        <f t="shared" si="18"/>
        <v>75</v>
      </c>
      <c r="O62" s="1">
        <f t="shared" si="6"/>
        <v>0</v>
      </c>
      <c r="P62" s="2">
        <f t="shared" si="19"/>
        <v>0</v>
      </c>
      <c r="Q62" s="2">
        <f t="shared" si="20"/>
        <v>0</v>
      </c>
    </row>
    <row r="63" spans="1:17" ht="15.75" customHeight="1" x14ac:dyDescent="0.2">
      <c r="A63" s="5">
        <v>0.90625</v>
      </c>
      <c r="B63" s="4">
        <f t="shared" si="15"/>
        <v>1.2481278082875686E-2</v>
      </c>
      <c r="C63" s="4">
        <v>1.2481278082875686E-2</v>
      </c>
      <c r="D63" s="1">
        <v>25</v>
      </c>
      <c r="E63" s="1">
        <f t="shared" si="16"/>
        <v>25</v>
      </c>
      <c r="F63" s="1">
        <f t="shared" si="2"/>
        <v>25</v>
      </c>
      <c r="G63" s="1">
        <f t="shared" si="9"/>
        <v>25</v>
      </c>
      <c r="H63" s="1">
        <f t="shared" si="10"/>
        <v>75</v>
      </c>
      <c r="I63" s="1">
        <f t="shared" si="13"/>
        <v>25</v>
      </c>
      <c r="J63" s="1">
        <f t="shared" si="17"/>
        <v>125</v>
      </c>
      <c r="K63" s="1">
        <f t="shared" si="11"/>
        <v>25</v>
      </c>
      <c r="L63" s="1">
        <f t="shared" si="12"/>
        <v>75</v>
      </c>
      <c r="M63" s="1">
        <f t="shared" si="14"/>
        <v>25</v>
      </c>
      <c r="N63" s="1">
        <f t="shared" si="18"/>
        <v>75</v>
      </c>
      <c r="O63" s="1">
        <f t="shared" si="6"/>
        <v>0</v>
      </c>
      <c r="P63" s="2">
        <f t="shared" si="19"/>
        <v>0</v>
      </c>
      <c r="Q63" s="2">
        <f t="shared" si="20"/>
        <v>0</v>
      </c>
    </row>
    <row r="64" spans="1:17" ht="15.75" customHeight="1" x14ac:dyDescent="0.2">
      <c r="A64" s="5">
        <v>0.91666666666666663</v>
      </c>
      <c r="B64" s="4">
        <f t="shared" si="15"/>
        <v>4.992511233150275E-3</v>
      </c>
      <c r="C64" s="4">
        <v>4.992511233150275E-3</v>
      </c>
      <c r="D64" s="1">
        <v>10</v>
      </c>
      <c r="E64" s="1">
        <f t="shared" si="16"/>
        <v>10</v>
      </c>
      <c r="F64" s="1">
        <f t="shared" si="2"/>
        <v>10</v>
      </c>
      <c r="G64" s="1">
        <f t="shared" si="9"/>
        <v>10</v>
      </c>
      <c r="H64" s="1">
        <f t="shared" si="10"/>
        <v>60</v>
      </c>
      <c r="I64" s="1">
        <f t="shared" si="13"/>
        <v>25</v>
      </c>
      <c r="J64" s="1">
        <f t="shared" si="17"/>
        <v>140</v>
      </c>
      <c r="K64" s="1">
        <f t="shared" si="11"/>
        <v>10</v>
      </c>
      <c r="L64" s="1">
        <f t="shared" si="12"/>
        <v>60</v>
      </c>
      <c r="M64" s="1">
        <f t="shared" si="14"/>
        <v>25</v>
      </c>
      <c r="N64" s="1">
        <f t="shared" si="18"/>
        <v>90</v>
      </c>
      <c r="O64" s="1">
        <f t="shared" si="6"/>
        <v>0</v>
      </c>
      <c r="P64" s="2">
        <f t="shared" si="19"/>
        <v>0</v>
      </c>
      <c r="Q64" s="2">
        <f t="shared" si="20"/>
        <v>0</v>
      </c>
    </row>
    <row r="65" spans="2:19" ht="15.75" customHeight="1" x14ac:dyDescent="0.2"/>
    <row r="66" spans="2:19" ht="15.75" customHeight="1" x14ac:dyDescent="0.2">
      <c r="B66" s="1">
        <v>2003</v>
      </c>
      <c r="D66" s="1">
        <f>SUM(D4:D64)</f>
        <v>2003</v>
      </c>
      <c r="F66" s="1">
        <f t="shared" ref="F66:P66" si="21">SUM(F4:F64)</f>
        <v>2023</v>
      </c>
      <c r="G66" s="1">
        <f t="shared" si="21"/>
        <v>2023</v>
      </c>
      <c r="H66" s="1">
        <f t="shared" si="21"/>
        <v>6024</v>
      </c>
      <c r="I66" s="1">
        <f t="shared" si="21"/>
        <v>1963</v>
      </c>
      <c r="J66" s="1">
        <f t="shared" si="21"/>
        <v>6176</v>
      </c>
      <c r="K66" s="1">
        <f t="shared" si="21"/>
        <v>2016</v>
      </c>
      <c r="L66" s="1">
        <f t="shared" si="21"/>
        <v>6003</v>
      </c>
      <c r="M66" s="1">
        <f t="shared" si="21"/>
        <v>1956</v>
      </c>
      <c r="N66" s="1">
        <f t="shared" si="21"/>
        <v>3147</v>
      </c>
      <c r="O66" s="1">
        <f t="shared" si="21"/>
        <v>65</v>
      </c>
      <c r="P66" s="2">
        <f t="shared" si="21"/>
        <v>4875</v>
      </c>
      <c r="Q66" s="2">
        <f>SUM(Q3:Q64)</f>
        <v>195.04</v>
      </c>
      <c r="R66" s="1" t="s">
        <v>35</v>
      </c>
      <c r="S66" s="1" t="s">
        <v>36</v>
      </c>
    </row>
    <row r="67" spans="2:19" ht="15.75" customHeight="1" x14ac:dyDescent="0.2">
      <c r="B67" s="2"/>
      <c r="C67" s="2"/>
      <c r="D67" s="2">
        <f>(D66*transaction_size)*7</f>
        <v>1051575</v>
      </c>
      <c r="P67" s="2">
        <f t="shared" ref="P67:Q67" si="22">P66*7</f>
        <v>34125</v>
      </c>
      <c r="Q67" s="2">
        <f t="shared" si="22"/>
        <v>1365.28</v>
      </c>
      <c r="R67" s="1" t="s">
        <v>37</v>
      </c>
      <c r="S67" s="4">
        <f t="shared" ref="S67:S71" si="23">P67/D67</f>
        <v>3.2451323015476784E-2</v>
      </c>
    </row>
    <row r="68" spans="2:19" ht="15.75" customHeight="1" x14ac:dyDescent="0.2">
      <c r="B68" s="2"/>
      <c r="C68" s="2"/>
      <c r="D68" s="2">
        <f>(D66*transaction_size)*30</f>
        <v>4506750</v>
      </c>
      <c r="P68" s="2">
        <f t="shared" ref="P68:Q68" si="24">P66*30</f>
        <v>146250</v>
      </c>
      <c r="Q68" s="2">
        <f t="shared" si="24"/>
        <v>5851.2</v>
      </c>
      <c r="R68" s="1" t="s">
        <v>38</v>
      </c>
      <c r="S68" s="4">
        <f t="shared" si="23"/>
        <v>3.2451323015476784E-2</v>
      </c>
    </row>
    <row r="69" spans="2:19" ht="15.75" customHeight="1" x14ac:dyDescent="0.2">
      <c r="B69" s="2"/>
      <c r="C69" s="2"/>
      <c r="D69" s="2">
        <f>(D66*transaction_size)*91</f>
        <v>13670475</v>
      </c>
      <c r="P69" s="2">
        <f t="shared" ref="P69:Q69" si="25">P66*91</f>
        <v>443625</v>
      </c>
      <c r="Q69" s="2">
        <f t="shared" si="25"/>
        <v>17748.64</v>
      </c>
      <c r="R69" s="1" t="s">
        <v>39</v>
      </c>
      <c r="S69" s="4">
        <f t="shared" si="23"/>
        <v>3.2451323015476784E-2</v>
      </c>
    </row>
    <row r="70" spans="2:19" ht="15.75" customHeight="1" x14ac:dyDescent="0.2">
      <c r="B70" s="2"/>
      <c r="C70" s="2"/>
      <c r="D70" s="2">
        <f>(D66*transaction_size)*182</f>
        <v>27340950</v>
      </c>
      <c r="P70" s="2">
        <f t="shared" ref="P70:Q70" si="26">P66*182</f>
        <v>887250</v>
      </c>
      <c r="Q70" s="2">
        <f t="shared" si="26"/>
        <v>35497.279999999999</v>
      </c>
      <c r="R70" s="1" t="s">
        <v>40</v>
      </c>
      <c r="S70" s="4">
        <f t="shared" si="23"/>
        <v>3.2451323015476784E-2</v>
      </c>
    </row>
    <row r="71" spans="2:19" ht="15.75" customHeight="1" x14ac:dyDescent="0.2">
      <c r="B71" s="2"/>
      <c r="C71" s="2"/>
      <c r="D71" s="2">
        <f>(D66*transaction_size)*365</f>
        <v>54832125</v>
      </c>
      <c r="P71" s="2">
        <f t="shared" ref="P71:Q71" si="27">P66*365</f>
        <v>1779375</v>
      </c>
      <c r="Q71" s="2">
        <f t="shared" si="27"/>
        <v>71189.599999999991</v>
      </c>
      <c r="R71" s="1" t="s">
        <v>41</v>
      </c>
      <c r="S71" s="4">
        <f t="shared" si="23"/>
        <v>3.2451323015476784E-2</v>
      </c>
    </row>
    <row r="72" spans="2:19" ht="15.75" customHeight="1" x14ac:dyDescent="0.2"/>
    <row r="73" spans="2:19" ht="15.75" customHeight="1" x14ac:dyDescent="0.2"/>
    <row r="74" spans="2:19" ht="15.75" customHeight="1" x14ac:dyDescent="0.2"/>
    <row r="75" spans="2:19" ht="15.75" customHeight="1" x14ac:dyDescent="0.2"/>
    <row r="76" spans="2:19" ht="15.75" customHeight="1" x14ac:dyDescent="0.2"/>
    <row r="77" spans="2:19" ht="15.75" customHeight="1" x14ac:dyDescent="0.2"/>
    <row r="78" spans="2:19" ht="15.75" customHeight="1" x14ac:dyDescent="0.2"/>
    <row r="79" spans="2:19" ht="15.75" customHeight="1" x14ac:dyDescent="0.2"/>
    <row r="80" spans="2:19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G1:J1"/>
    <mergeCell ref="K1:N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N1000"/>
  <sheetViews>
    <sheetView workbookViewId="0"/>
  </sheetViews>
  <sheetFormatPr defaultColWidth="12.5703125" defaultRowHeight="15" customHeight="1" x14ac:dyDescent="0.2"/>
  <cols>
    <col min="1" max="6" width="12.5703125" customWidth="1"/>
    <col min="12" max="12" width="14.140625" customWidth="1"/>
  </cols>
  <sheetData>
    <row r="1" spans="1:14" ht="15.75" customHeight="1" x14ac:dyDescent="0.2">
      <c r="A1" s="1" t="s">
        <v>25</v>
      </c>
      <c r="B1" s="1" t="s">
        <v>7</v>
      </c>
      <c r="C1" s="1" t="s">
        <v>42</v>
      </c>
      <c r="D1" s="1" t="s">
        <v>43</v>
      </c>
      <c r="E1" s="1" t="s">
        <v>44</v>
      </c>
      <c r="F1" s="1" t="s">
        <v>45</v>
      </c>
      <c r="G1" s="1" t="s">
        <v>46</v>
      </c>
      <c r="H1" s="1" t="s">
        <v>47</v>
      </c>
      <c r="I1" s="1" t="s">
        <v>48</v>
      </c>
      <c r="J1" s="1" t="s">
        <v>49</v>
      </c>
      <c r="K1" s="1" t="s">
        <v>50</v>
      </c>
      <c r="L1" s="1" t="s">
        <v>21</v>
      </c>
      <c r="M1" s="1" t="s">
        <v>5</v>
      </c>
      <c r="N1" s="1" t="s">
        <v>22</v>
      </c>
    </row>
    <row r="2" spans="1:14" ht="15.75" customHeight="1" x14ac:dyDescent="0.2">
      <c r="A2" s="1" t="s">
        <v>33</v>
      </c>
      <c r="B2" s="1"/>
      <c r="D2" s="1">
        <v>200</v>
      </c>
      <c r="H2" s="1">
        <v>100</v>
      </c>
      <c r="M2" s="2">
        <v>75</v>
      </c>
      <c r="N2" s="3">
        <v>0.04</v>
      </c>
    </row>
    <row r="3" spans="1:14" ht="15.75" customHeight="1" x14ac:dyDescent="0.2">
      <c r="A3" s="31">
        <v>0.29166666666666669</v>
      </c>
      <c r="B3" s="1">
        <v>6.25</v>
      </c>
      <c r="C3" s="1">
        <f t="shared" ref="C3:C63" si="0">ROUNDUP(B3,0)</f>
        <v>7</v>
      </c>
      <c r="D3" s="1">
        <f t="shared" ref="D3:E3" si="1">C3</f>
        <v>7</v>
      </c>
      <c r="E3" s="1">
        <f t="shared" si="1"/>
        <v>7</v>
      </c>
      <c r="G3" s="1">
        <f t="shared" ref="G3:G34" si="2">Cart_Count-E3</f>
        <v>193</v>
      </c>
      <c r="H3" s="1">
        <f t="shared" ref="H3:H63" si="3">C3</f>
        <v>7</v>
      </c>
      <c r="I3" s="1">
        <f>H3</f>
        <v>7</v>
      </c>
      <c r="K3" s="1">
        <f t="shared" ref="K3:K34" si="4">quarter_cart_count-I3</f>
        <v>143</v>
      </c>
      <c r="L3" s="1">
        <f t="shared" ref="L3:L63" si="5">IF(K3&lt;0,K3*-1,0)</f>
        <v>0</v>
      </c>
      <c r="M3" s="2">
        <f t="shared" ref="M3:M34" si="6">L3*transaction_size</f>
        <v>0</v>
      </c>
      <c r="N3" s="2">
        <f t="shared" ref="N3:N34" si="7">M3*Margin_Percent</f>
        <v>0</v>
      </c>
    </row>
    <row r="4" spans="1:14" ht="15.75" customHeight="1" x14ac:dyDescent="0.2">
      <c r="A4" s="31">
        <v>0.30208333333333331</v>
      </c>
      <c r="B4" s="1">
        <v>6.25</v>
      </c>
      <c r="C4" s="1">
        <f t="shared" si="0"/>
        <v>7</v>
      </c>
      <c r="D4" s="1">
        <f t="shared" ref="D4:D63" si="8">C4</f>
        <v>7</v>
      </c>
      <c r="E4" s="1">
        <f t="shared" ref="E4:E63" si="9">(D4+E3)-F4</f>
        <v>14</v>
      </c>
      <c r="G4" s="1">
        <f t="shared" si="2"/>
        <v>186</v>
      </c>
      <c r="H4" s="1">
        <f t="shared" si="3"/>
        <v>7</v>
      </c>
      <c r="I4" s="1">
        <f t="shared" ref="I4:I63" si="10">(H4+I3)-J4</f>
        <v>14</v>
      </c>
      <c r="K4" s="1">
        <f t="shared" si="4"/>
        <v>136</v>
      </c>
      <c r="L4" s="1">
        <f t="shared" si="5"/>
        <v>0</v>
      </c>
      <c r="M4" s="2">
        <f t="shared" si="6"/>
        <v>0</v>
      </c>
      <c r="N4" s="2">
        <f t="shared" si="7"/>
        <v>0</v>
      </c>
    </row>
    <row r="5" spans="1:14" ht="15.75" customHeight="1" x14ac:dyDescent="0.2">
      <c r="A5" s="31">
        <v>0.3125</v>
      </c>
      <c r="B5" s="1">
        <v>10</v>
      </c>
      <c r="C5" s="1">
        <f t="shared" si="0"/>
        <v>10</v>
      </c>
      <c r="D5" s="1">
        <f t="shared" si="8"/>
        <v>10</v>
      </c>
      <c r="E5" s="1">
        <f t="shared" si="9"/>
        <v>24</v>
      </c>
      <c r="G5" s="1">
        <f t="shared" si="2"/>
        <v>176</v>
      </c>
      <c r="H5" s="1">
        <f t="shared" si="3"/>
        <v>10</v>
      </c>
      <c r="I5" s="1">
        <f t="shared" si="10"/>
        <v>24</v>
      </c>
      <c r="K5" s="1">
        <f t="shared" si="4"/>
        <v>126</v>
      </c>
      <c r="L5" s="1">
        <f t="shared" si="5"/>
        <v>0</v>
      </c>
      <c r="M5" s="2">
        <f t="shared" si="6"/>
        <v>0</v>
      </c>
      <c r="N5" s="2">
        <f t="shared" si="7"/>
        <v>0</v>
      </c>
    </row>
    <row r="6" spans="1:14" ht="15.75" customHeight="1" x14ac:dyDescent="0.2">
      <c r="A6" s="31">
        <v>0.32291666666666669</v>
      </c>
      <c r="B6" s="1">
        <v>10</v>
      </c>
      <c r="C6" s="1">
        <f t="shared" si="0"/>
        <v>10</v>
      </c>
      <c r="D6" s="1">
        <f t="shared" si="8"/>
        <v>10</v>
      </c>
      <c r="E6" s="1">
        <f t="shared" si="9"/>
        <v>27</v>
      </c>
      <c r="F6" s="1">
        <f t="shared" ref="F6:F63" si="11">D3</f>
        <v>7</v>
      </c>
      <c r="G6" s="1">
        <f t="shared" si="2"/>
        <v>173</v>
      </c>
      <c r="H6" s="1">
        <f t="shared" si="3"/>
        <v>10</v>
      </c>
      <c r="I6" s="1">
        <f t="shared" si="10"/>
        <v>27</v>
      </c>
      <c r="J6" s="1">
        <f t="shared" ref="J6:J63" si="12">H3</f>
        <v>7</v>
      </c>
      <c r="K6" s="1">
        <f t="shared" si="4"/>
        <v>123</v>
      </c>
      <c r="L6" s="1">
        <f t="shared" si="5"/>
        <v>0</v>
      </c>
      <c r="M6" s="2">
        <f t="shared" si="6"/>
        <v>0</v>
      </c>
      <c r="N6" s="2">
        <f t="shared" si="7"/>
        <v>0</v>
      </c>
    </row>
    <row r="7" spans="1:14" ht="15.75" customHeight="1" x14ac:dyDescent="0.2">
      <c r="A7" s="31">
        <v>0.33333333333333331</v>
      </c>
      <c r="B7" s="1">
        <v>12.5</v>
      </c>
      <c r="C7" s="1">
        <f t="shared" si="0"/>
        <v>13</v>
      </c>
      <c r="D7" s="1">
        <f t="shared" si="8"/>
        <v>13</v>
      </c>
      <c r="E7" s="1">
        <f t="shared" si="9"/>
        <v>33</v>
      </c>
      <c r="F7" s="1">
        <f t="shared" si="11"/>
        <v>7</v>
      </c>
      <c r="G7" s="1">
        <f t="shared" si="2"/>
        <v>167</v>
      </c>
      <c r="H7" s="1">
        <f t="shared" si="3"/>
        <v>13</v>
      </c>
      <c r="I7" s="1">
        <f t="shared" si="10"/>
        <v>33</v>
      </c>
      <c r="J7" s="1">
        <f t="shared" si="12"/>
        <v>7</v>
      </c>
      <c r="K7" s="1">
        <f t="shared" si="4"/>
        <v>117</v>
      </c>
      <c r="L7" s="1">
        <f t="shared" si="5"/>
        <v>0</v>
      </c>
      <c r="M7" s="2">
        <f t="shared" si="6"/>
        <v>0</v>
      </c>
      <c r="N7" s="2">
        <f t="shared" si="7"/>
        <v>0</v>
      </c>
    </row>
    <row r="8" spans="1:14" ht="15.75" customHeight="1" x14ac:dyDescent="0.2">
      <c r="A8" s="31">
        <v>0.34375</v>
      </c>
      <c r="B8" s="1">
        <v>12.5</v>
      </c>
      <c r="C8" s="1">
        <f t="shared" si="0"/>
        <v>13</v>
      </c>
      <c r="D8" s="1">
        <f t="shared" si="8"/>
        <v>13</v>
      </c>
      <c r="E8" s="1">
        <f t="shared" si="9"/>
        <v>36</v>
      </c>
      <c r="F8" s="1">
        <f t="shared" si="11"/>
        <v>10</v>
      </c>
      <c r="G8" s="1">
        <f t="shared" si="2"/>
        <v>164</v>
      </c>
      <c r="H8" s="1">
        <f t="shared" si="3"/>
        <v>13</v>
      </c>
      <c r="I8" s="1">
        <f t="shared" si="10"/>
        <v>36</v>
      </c>
      <c r="J8" s="1">
        <f t="shared" si="12"/>
        <v>10</v>
      </c>
      <c r="K8" s="1">
        <f t="shared" si="4"/>
        <v>114</v>
      </c>
      <c r="L8" s="1">
        <f t="shared" si="5"/>
        <v>0</v>
      </c>
      <c r="M8" s="2">
        <f t="shared" si="6"/>
        <v>0</v>
      </c>
      <c r="N8" s="2">
        <f t="shared" si="7"/>
        <v>0</v>
      </c>
    </row>
    <row r="9" spans="1:14" ht="15.75" customHeight="1" x14ac:dyDescent="0.2">
      <c r="A9" s="31">
        <v>0.35416666666666669</v>
      </c>
      <c r="B9" s="1">
        <v>15</v>
      </c>
      <c r="C9" s="1">
        <f t="shared" si="0"/>
        <v>15</v>
      </c>
      <c r="D9" s="1">
        <f t="shared" si="8"/>
        <v>15</v>
      </c>
      <c r="E9" s="1">
        <f t="shared" si="9"/>
        <v>41</v>
      </c>
      <c r="F9" s="1">
        <f t="shared" si="11"/>
        <v>10</v>
      </c>
      <c r="G9" s="1">
        <f t="shared" si="2"/>
        <v>159</v>
      </c>
      <c r="H9" s="1">
        <f t="shared" si="3"/>
        <v>15</v>
      </c>
      <c r="I9" s="1">
        <f t="shared" si="10"/>
        <v>41</v>
      </c>
      <c r="J9" s="1">
        <f t="shared" si="12"/>
        <v>10</v>
      </c>
      <c r="K9" s="1">
        <f t="shared" si="4"/>
        <v>109</v>
      </c>
      <c r="L9" s="1">
        <f t="shared" si="5"/>
        <v>0</v>
      </c>
      <c r="M9" s="2">
        <f t="shared" si="6"/>
        <v>0</v>
      </c>
      <c r="N9" s="2">
        <f t="shared" si="7"/>
        <v>0</v>
      </c>
    </row>
    <row r="10" spans="1:14" ht="15.75" customHeight="1" x14ac:dyDescent="0.2">
      <c r="A10" s="31">
        <v>0.36458333333333331</v>
      </c>
      <c r="B10" s="1">
        <v>15</v>
      </c>
      <c r="C10" s="1">
        <f t="shared" si="0"/>
        <v>15</v>
      </c>
      <c r="D10" s="1">
        <f t="shared" si="8"/>
        <v>15</v>
      </c>
      <c r="E10" s="1">
        <f t="shared" si="9"/>
        <v>43</v>
      </c>
      <c r="F10" s="1">
        <f t="shared" si="11"/>
        <v>13</v>
      </c>
      <c r="G10" s="1">
        <f t="shared" si="2"/>
        <v>157</v>
      </c>
      <c r="H10" s="1">
        <f t="shared" si="3"/>
        <v>15</v>
      </c>
      <c r="I10" s="1">
        <f t="shared" si="10"/>
        <v>43</v>
      </c>
      <c r="J10" s="1">
        <f t="shared" si="12"/>
        <v>13</v>
      </c>
      <c r="K10" s="1">
        <f t="shared" si="4"/>
        <v>107</v>
      </c>
      <c r="L10" s="1">
        <f t="shared" si="5"/>
        <v>0</v>
      </c>
      <c r="M10" s="2">
        <f t="shared" si="6"/>
        <v>0</v>
      </c>
      <c r="N10" s="2">
        <f t="shared" si="7"/>
        <v>0</v>
      </c>
    </row>
    <row r="11" spans="1:14" ht="15.75" customHeight="1" x14ac:dyDescent="0.2">
      <c r="A11" s="31">
        <v>0.375</v>
      </c>
      <c r="B11" s="1">
        <v>18.75</v>
      </c>
      <c r="C11" s="1">
        <f t="shared" si="0"/>
        <v>19</v>
      </c>
      <c r="D11" s="1">
        <f t="shared" si="8"/>
        <v>19</v>
      </c>
      <c r="E11" s="1">
        <f t="shared" si="9"/>
        <v>49</v>
      </c>
      <c r="F11" s="1">
        <f t="shared" si="11"/>
        <v>13</v>
      </c>
      <c r="G11" s="1">
        <f t="shared" si="2"/>
        <v>151</v>
      </c>
      <c r="H11" s="1">
        <f t="shared" si="3"/>
        <v>19</v>
      </c>
      <c r="I11" s="1">
        <f t="shared" si="10"/>
        <v>49</v>
      </c>
      <c r="J11" s="1">
        <f t="shared" si="12"/>
        <v>13</v>
      </c>
      <c r="K11" s="1">
        <f t="shared" si="4"/>
        <v>101</v>
      </c>
      <c r="L11" s="1">
        <f t="shared" si="5"/>
        <v>0</v>
      </c>
      <c r="M11" s="2">
        <f t="shared" si="6"/>
        <v>0</v>
      </c>
      <c r="N11" s="2">
        <f t="shared" si="7"/>
        <v>0</v>
      </c>
    </row>
    <row r="12" spans="1:14" ht="15.75" customHeight="1" x14ac:dyDescent="0.2">
      <c r="A12" s="31">
        <v>0.38541666666666669</v>
      </c>
      <c r="B12" s="1">
        <v>18.75</v>
      </c>
      <c r="C12" s="1">
        <f t="shared" si="0"/>
        <v>19</v>
      </c>
      <c r="D12" s="1">
        <f t="shared" si="8"/>
        <v>19</v>
      </c>
      <c r="E12" s="1">
        <f t="shared" si="9"/>
        <v>53</v>
      </c>
      <c r="F12" s="1">
        <f t="shared" si="11"/>
        <v>15</v>
      </c>
      <c r="G12" s="1">
        <f t="shared" si="2"/>
        <v>147</v>
      </c>
      <c r="H12" s="1">
        <f t="shared" si="3"/>
        <v>19</v>
      </c>
      <c r="I12" s="1">
        <f t="shared" si="10"/>
        <v>53</v>
      </c>
      <c r="J12" s="1">
        <f t="shared" si="12"/>
        <v>15</v>
      </c>
      <c r="K12" s="1">
        <f t="shared" si="4"/>
        <v>97</v>
      </c>
      <c r="L12" s="1">
        <f t="shared" si="5"/>
        <v>0</v>
      </c>
      <c r="M12" s="2">
        <f t="shared" si="6"/>
        <v>0</v>
      </c>
      <c r="N12" s="2">
        <f t="shared" si="7"/>
        <v>0</v>
      </c>
    </row>
    <row r="13" spans="1:14" ht="15.75" customHeight="1" x14ac:dyDescent="0.2">
      <c r="A13" s="31">
        <v>0.39583333333333331</v>
      </c>
      <c r="B13" s="1">
        <v>20</v>
      </c>
      <c r="C13" s="1">
        <f t="shared" si="0"/>
        <v>20</v>
      </c>
      <c r="D13" s="1">
        <f t="shared" si="8"/>
        <v>20</v>
      </c>
      <c r="E13" s="1">
        <f t="shared" si="9"/>
        <v>58</v>
      </c>
      <c r="F13" s="1">
        <f t="shared" si="11"/>
        <v>15</v>
      </c>
      <c r="G13" s="1">
        <f t="shared" si="2"/>
        <v>142</v>
      </c>
      <c r="H13" s="1">
        <f t="shared" si="3"/>
        <v>20</v>
      </c>
      <c r="I13" s="1">
        <f t="shared" si="10"/>
        <v>58</v>
      </c>
      <c r="J13" s="1">
        <f t="shared" si="12"/>
        <v>15</v>
      </c>
      <c r="K13" s="1">
        <f t="shared" si="4"/>
        <v>92</v>
      </c>
      <c r="L13" s="1">
        <f t="shared" si="5"/>
        <v>0</v>
      </c>
      <c r="M13" s="2">
        <f t="shared" si="6"/>
        <v>0</v>
      </c>
      <c r="N13" s="2">
        <f t="shared" si="7"/>
        <v>0</v>
      </c>
    </row>
    <row r="14" spans="1:14" ht="15.75" customHeight="1" x14ac:dyDescent="0.2">
      <c r="A14" s="31">
        <v>0.40625</v>
      </c>
      <c r="B14" s="1">
        <v>20</v>
      </c>
      <c r="C14" s="1">
        <f t="shared" si="0"/>
        <v>20</v>
      </c>
      <c r="D14" s="1">
        <f t="shared" si="8"/>
        <v>20</v>
      </c>
      <c r="E14" s="1">
        <f t="shared" si="9"/>
        <v>59</v>
      </c>
      <c r="F14" s="1">
        <f t="shared" si="11"/>
        <v>19</v>
      </c>
      <c r="G14" s="1">
        <f t="shared" si="2"/>
        <v>141</v>
      </c>
      <c r="H14" s="1">
        <f t="shared" si="3"/>
        <v>20</v>
      </c>
      <c r="I14" s="1">
        <f t="shared" si="10"/>
        <v>59</v>
      </c>
      <c r="J14" s="1">
        <f t="shared" si="12"/>
        <v>19</v>
      </c>
      <c r="K14" s="1">
        <f t="shared" si="4"/>
        <v>91</v>
      </c>
      <c r="L14" s="1">
        <f t="shared" si="5"/>
        <v>0</v>
      </c>
      <c r="M14" s="2">
        <f t="shared" si="6"/>
        <v>0</v>
      </c>
      <c r="N14" s="2">
        <f t="shared" si="7"/>
        <v>0</v>
      </c>
    </row>
    <row r="15" spans="1:14" ht="15.75" customHeight="1" x14ac:dyDescent="0.2">
      <c r="A15" s="31">
        <v>0.41666666666666669</v>
      </c>
      <c r="B15" s="1">
        <v>25</v>
      </c>
      <c r="C15" s="1">
        <f t="shared" si="0"/>
        <v>25</v>
      </c>
      <c r="D15" s="1">
        <f t="shared" si="8"/>
        <v>25</v>
      </c>
      <c r="E15" s="1">
        <f t="shared" si="9"/>
        <v>65</v>
      </c>
      <c r="F15" s="1">
        <f t="shared" si="11"/>
        <v>19</v>
      </c>
      <c r="G15" s="1">
        <f t="shared" si="2"/>
        <v>135</v>
      </c>
      <c r="H15" s="1">
        <f t="shared" si="3"/>
        <v>25</v>
      </c>
      <c r="I15" s="1">
        <f t="shared" si="10"/>
        <v>65</v>
      </c>
      <c r="J15" s="1">
        <f t="shared" si="12"/>
        <v>19</v>
      </c>
      <c r="K15" s="1">
        <f t="shared" si="4"/>
        <v>85</v>
      </c>
      <c r="L15" s="1">
        <f t="shared" si="5"/>
        <v>0</v>
      </c>
      <c r="M15" s="2">
        <f t="shared" si="6"/>
        <v>0</v>
      </c>
      <c r="N15" s="2">
        <f t="shared" si="7"/>
        <v>0</v>
      </c>
    </row>
    <row r="16" spans="1:14" ht="15.75" customHeight="1" x14ac:dyDescent="0.2">
      <c r="A16" s="31">
        <v>0.42708333333333331</v>
      </c>
      <c r="B16" s="1">
        <v>25</v>
      </c>
      <c r="C16" s="1">
        <f t="shared" si="0"/>
        <v>25</v>
      </c>
      <c r="D16" s="1">
        <f t="shared" si="8"/>
        <v>25</v>
      </c>
      <c r="E16" s="1">
        <f t="shared" si="9"/>
        <v>70</v>
      </c>
      <c r="F16" s="1">
        <f t="shared" si="11"/>
        <v>20</v>
      </c>
      <c r="G16" s="1">
        <f t="shared" si="2"/>
        <v>130</v>
      </c>
      <c r="H16" s="1">
        <f t="shared" si="3"/>
        <v>25</v>
      </c>
      <c r="I16" s="1">
        <f t="shared" si="10"/>
        <v>70</v>
      </c>
      <c r="J16" s="1">
        <f t="shared" si="12"/>
        <v>20</v>
      </c>
      <c r="K16" s="1">
        <f t="shared" si="4"/>
        <v>80</v>
      </c>
      <c r="L16" s="1">
        <f t="shared" si="5"/>
        <v>0</v>
      </c>
      <c r="M16" s="2">
        <f t="shared" si="6"/>
        <v>0</v>
      </c>
      <c r="N16" s="2">
        <f t="shared" si="7"/>
        <v>0</v>
      </c>
    </row>
    <row r="17" spans="1:14" ht="15.75" customHeight="1" x14ac:dyDescent="0.2">
      <c r="A17" s="31">
        <v>0.4375</v>
      </c>
      <c r="B17" s="1">
        <v>25</v>
      </c>
      <c r="C17" s="1">
        <f t="shared" si="0"/>
        <v>25</v>
      </c>
      <c r="D17" s="1">
        <f t="shared" si="8"/>
        <v>25</v>
      </c>
      <c r="E17" s="1">
        <f t="shared" si="9"/>
        <v>75</v>
      </c>
      <c r="F17" s="1">
        <f t="shared" si="11"/>
        <v>20</v>
      </c>
      <c r="G17" s="1">
        <f t="shared" si="2"/>
        <v>125</v>
      </c>
      <c r="H17" s="1">
        <f t="shared" si="3"/>
        <v>25</v>
      </c>
      <c r="I17" s="1">
        <f t="shared" si="10"/>
        <v>75</v>
      </c>
      <c r="J17" s="1">
        <f t="shared" si="12"/>
        <v>20</v>
      </c>
      <c r="K17" s="1">
        <f t="shared" si="4"/>
        <v>75</v>
      </c>
      <c r="L17" s="1">
        <f t="shared" si="5"/>
        <v>0</v>
      </c>
      <c r="M17" s="2">
        <f t="shared" si="6"/>
        <v>0</v>
      </c>
      <c r="N17" s="2">
        <f t="shared" si="7"/>
        <v>0</v>
      </c>
    </row>
    <row r="18" spans="1:14" ht="15.75" customHeight="1" x14ac:dyDescent="0.2">
      <c r="A18" s="31">
        <v>0.44791666666666669</v>
      </c>
      <c r="B18" s="1">
        <v>25</v>
      </c>
      <c r="C18" s="1">
        <f t="shared" si="0"/>
        <v>25</v>
      </c>
      <c r="D18" s="1">
        <f t="shared" si="8"/>
        <v>25</v>
      </c>
      <c r="E18" s="1">
        <f t="shared" si="9"/>
        <v>75</v>
      </c>
      <c r="F18" s="1">
        <f t="shared" si="11"/>
        <v>25</v>
      </c>
      <c r="G18" s="1">
        <f t="shared" si="2"/>
        <v>125</v>
      </c>
      <c r="H18" s="1">
        <f t="shared" si="3"/>
        <v>25</v>
      </c>
      <c r="I18" s="1">
        <f t="shared" si="10"/>
        <v>75</v>
      </c>
      <c r="J18" s="1">
        <f t="shared" si="12"/>
        <v>25</v>
      </c>
      <c r="K18" s="1">
        <f t="shared" si="4"/>
        <v>75</v>
      </c>
      <c r="L18" s="1">
        <f t="shared" si="5"/>
        <v>0</v>
      </c>
      <c r="M18" s="2">
        <f t="shared" si="6"/>
        <v>0</v>
      </c>
      <c r="N18" s="2">
        <f t="shared" si="7"/>
        <v>0</v>
      </c>
    </row>
    <row r="19" spans="1:14" ht="15.75" customHeight="1" x14ac:dyDescent="0.2">
      <c r="A19" s="31">
        <v>0.45833333333333331</v>
      </c>
      <c r="B19" s="1">
        <v>31.25</v>
      </c>
      <c r="C19" s="1">
        <f t="shared" si="0"/>
        <v>32</v>
      </c>
      <c r="D19" s="1">
        <f t="shared" si="8"/>
        <v>32</v>
      </c>
      <c r="E19" s="1">
        <f t="shared" si="9"/>
        <v>82</v>
      </c>
      <c r="F19" s="1">
        <f t="shared" si="11"/>
        <v>25</v>
      </c>
      <c r="G19" s="1">
        <f t="shared" si="2"/>
        <v>118</v>
      </c>
      <c r="H19" s="1">
        <f t="shared" si="3"/>
        <v>32</v>
      </c>
      <c r="I19" s="1">
        <f t="shared" si="10"/>
        <v>82</v>
      </c>
      <c r="J19" s="1">
        <f t="shared" si="12"/>
        <v>25</v>
      </c>
      <c r="K19" s="1">
        <f t="shared" si="4"/>
        <v>68</v>
      </c>
      <c r="L19" s="1">
        <f t="shared" si="5"/>
        <v>0</v>
      </c>
      <c r="M19" s="2">
        <f t="shared" si="6"/>
        <v>0</v>
      </c>
      <c r="N19" s="2">
        <f t="shared" si="7"/>
        <v>0</v>
      </c>
    </row>
    <row r="20" spans="1:14" ht="15.75" customHeight="1" x14ac:dyDescent="0.2">
      <c r="A20" s="31">
        <v>0.46875</v>
      </c>
      <c r="B20" s="1">
        <v>31.25</v>
      </c>
      <c r="C20" s="1">
        <f t="shared" si="0"/>
        <v>32</v>
      </c>
      <c r="D20" s="1">
        <f t="shared" si="8"/>
        <v>32</v>
      </c>
      <c r="E20" s="1">
        <f t="shared" si="9"/>
        <v>89</v>
      </c>
      <c r="F20" s="1">
        <f t="shared" si="11"/>
        <v>25</v>
      </c>
      <c r="G20" s="1">
        <f t="shared" si="2"/>
        <v>111</v>
      </c>
      <c r="H20" s="1">
        <f t="shared" si="3"/>
        <v>32</v>
      </c>
      <c r="I20" s="1">
        <f t="shared" si="10"/>
        <v>89</v>
      </c>
      <c r="J20" s="1">
        <f t="shared" si="12"/>
        <v>25</v>
      </c>
      <c r="K20" s="1">
        <f t="shared" si="4"/>
        <v>61</v>
      </c>
      <c r="L20" s="1">
        <f t="shared" si="5"/>
        <v>0</v>
      </c>
      <c r="M20" s="2">
        <f t="shared" si="6"/>
        <v>0</v>
      </c>
      <c r="N20" s="2">
        <f t="shared" si="7"/>
        <v>0</v>
      </c>
    </row>
    <row r="21" spans="1:14" ht="15.75" customHeight="1" x14ac:dyDescent="0.2">
      <c r="A21" s="31">
        <v>0.47916666666666669</v>
      </c>
      <c r="B21" s="1">
        <v>33</v>
      </c>
      <c r="C21" s="1">
        <f t="shared" si="0"/>
        <v>33</v>
      </c>
      <c r="D21" s="1">
        <f t="shared" si="8"/>
        <v>33</v>
      </c>
      <c r="E21" s="1">
        <f t="shared" si="9"/>
        <v>97</v>
      </c>
      <c r="F21" s="1">
        <f t="shared" si="11"/>
        <v>25</v>
      </c>
      <c r="G21" s="1">
        <f t="shared" si="2"/>
        <v>103</v>
      </c>
      <c r="H21" s="1">
        <f t="shared" si="3"/>
        <v>33</v>
      </c>
      <c r="I21" s="1">
        <f t="shared" si="10"/>
        <v>97</v>
      </c>
      <c r="J21" s="1">
        <f t="shared" si="12"/>
        <v>25</v>
      </c>
      <c r="K21" s="1">
        <f t="shared" si="4"/>
        <v>53</v>
      </c>
      <c r="L21" s="1">
        <f t="shared" si="5"/>
        <v>0</v>
      </c>
      <c r="M21" s="2">
        <f t="shared" si="6"/>
        <v>0</v>
      </c>
      <c r="N21" s="2">
        <f t="shared" si="7"/>
        <v>0</v>
      </c>
    </row>
    <row r="22" spans="1:14" ht="15.75" customHeight="1" x14ac:dyDescent="0.2">
      <c r="A22" s="31">
        <v>0.48958333333333331</v>
      </c>
      <c r="B22" s="1">
        <v>33</v>
      </c>
      <c r="C22" s="1">
        <f t="shared" si="0"/>
        <v>33</v>
      </c>
      <c r="D22" s="1">
        <f t="shared" si="8"/>
        <v>33</v>
      </c>
      <c r="E22" s="1">
        <f t="shared" si="9"/>
        <v>98</v>
      </c>
      <c r="F22" s="1">
        <f t="shared" si="11"/>
        <v>32</v>
      </c>
      <c r="G22" s="1">
        <f t="shared" si="2"/>
        <v>102</v>
      </c>
      <c r="H22" s="1">
        <f t="shared" si="3"/>
        <v>33</v>
      </c>
      <c r="I22" s="1">
        <f t="shared" si="10"/>
        <v>98</v>
      </c>
      <c r="J22" s="1">
        <f t="shared" si="12"/>
        <v>32</v>
      </c>
      <c r="K22" s="1">
        <f t="shared" si="4"/>
        <v>52</v>
      </c>
      <c r="L22" s="1">
        <f t="shared" si="5"/>
        <v>0</v>
      </c>
      <c r="M22" s="2">
        <f t="shared" si="6"/>
        <v>0</v>
      </c>
      <c r="N22" s="2">
        <f t="shared" si="7"/>
        <v>0</v>
      </c>
    </row>
    <row r="23" spans="1:14" ht="15.75" customHeight="1" x14ac:dyDescent="0.2">
      <c r="A23" s="31">
        <v>0.5</v>
      </c>
      <c r="B23" s="1">
        <v>37</v>
      </c>
      <c r="C23" s="1">
        <f t="shared" si="0"/>
        <v>37</v>
      </c>
      <c r="D23" s="1">
        <f t="shared" si="8"/>
        <v>37</v>
      </c>
      <c r="E23" s="1">
        <f t="shared" si="9"/>
        <v>103</v>
      </c>
      <c r="F23" s="1">
        <f t="shared" si="11"/>
        <v>32</v>
      </c>
      <c r="G23" s="1">
        <f t="shared" si="2"/>
        <v>97</v>
      </c>
      <c r="H23" s="1">
        <f t="shared" si="3"/>
        <v>37</v>
      </c>
      <c r="I23" s="1">
        <f t="shared" si="10"/>
        <v>103</v>
      </c>
      <c r="J23" s="1">
        <f t="shared" si="12"/>
        <v>32</v>
      </c>
      <c r="K23" s="1">
        <f t="shared" si="4"/>
        <v>47</v>
      </c>
      <c r="L23" s="1">
        <f t="shared" si="5"/>
        <v>0</v>
      </c>
      <c r="M23" s="2">
        <f t="shared" si="6"/>
        <v>0</v>
      </c>
      <c r="N23" s="2">
        <f t="shared" si="7"/>
        <v>0</v>
      </c>
    </row>
    <row r="24" spans="1:14" ht="15.75" customHeight="1" x14ac:dyDescent="0.2">
      <c r="A24" s="31">
        <v>0.51041666666666663</v>
      </c>
      <c r="B24" s="1">
        <v>37.5</v>
      </c>
      <c r="C24" s="1">
        <f t="shared" si="0"/>
        <v>38</v>
      </c>
      <c r="D24" s="1">
        <f t="shared" si="8"/>
        <v>38</v>
      </c>
      <c r="E24" s="1">
        <f t="shared" si="9"/>
        <v>108</v>
      </c>
      <c r="F24" s="1">
        <f t="shared" si="11"/>
        <v>33</v>
      </c>
      <c r="G24" s="1">
        <f t="shared" si="2"/>
        <v>92</v>
      </c>
      <c r="H24" s="1">
        <f t="shared" si="3"/>
        <v>38</v>
      </c>
      <c r="I24" s="1">
        <f t="shared" si="10"/>
        <v>108</v>
      </c>
      <c r="J24" s="1">
        <f t="shared" si="12"/>
        <v>33</v>
      </c>
      <c r="K24" s="1">
        <f t="shared" si="4"/>
        <v>42</v>
      </c>
      <c r="L24" s="1">
        <f t="shared" si="5"/>
        <v>0</v>
      </c>
      <c r="M24" s="2">
        <f t="shared" si="6"/>
        <v>0</v>
      </c>
      <c r="N24" s="2">
        <f t="shared" si="7"/>
        <v>0</v>
      </c>
    </row>
    <row r="25" spans="1:14" ht="15.75" customHeight="1" x14ac:dyDescent="0.2">
      <c r="A25" s="31">
        <v>0.52083333333333337</v>
      </c>
      <c r="B25" s="1">
        <v>37.5</v>
      </c>
      <c r="C25" s="1">
        <f t="shared" si="0"/>
        <v>38</v>
      </c>
      <c r="D25" s="1">
        <f t="shared" si="8"/>
        <v>38</v>
      </c>
      <c r="E25" s="1">
        <f t="shared" si="9"/>
        <v>113</v>
      </c>
      <c r="F25" s="1">
        <f t="shared" si="11"/>
        <v>33</v>
      </c>
      <c r="G25" s="1">
        <f t="shared" si="2"/>
        <v>87</v>
      </c>
      <c r="H25" s="1">
        <f t="shared" si="3"/>
        <v>38</v>
      </c>
      <c r="I25" s="1">
        <f t="shared" si="10"/>
        <v>113</v>
      </c>
      <c r="J25" s="1">
        <f t="shared" si="12"/>
        <v>33</v>
      </c>
      <c r="K25" s="1">
        <f t="shared" si="4"/>
        <v>37</v>
      </c>
      <c r="L25" s="1">
        <f t="shared" si="5"/>
        <v>0</v>
      </c>
      <c r="M25" s="2">
        <f t="shared" si="6"/>
        <v>0</v>
      </c>
      <c r="N25" s="2">
        <f t="shared" si="7"/>
        <v>0</v>
      </c>
    </row>
    <row r="26" spans="1:14" ht="15.75" customHeight="1" x14ac:dyDescent="0.2">
      <c r="A26" s="31">
        <v>0.53125</v>
      </c>
      <c r="B26" s="1">
        <v>37.5</v>
      </c>
      <c r="C26" s="1">
        <f t="shared" si="0"/>
        <v>38</v>
      </c>
      <c r="D26" s="1">
        <f t="shared" si="8"/>
        <v>38</v>
      </c>
      <c r="E26" s="1">
        <f t="shared" si="9"/>
        <v>114</v>
      </c>
      <c r="F26" s="1">
        <f t="shared" si="11"/>
        <v>37</v>
      </c>
      <c r="G26" s="1">
        <f t="shared" si="2"/>
        <v>86</v>
      </c>
      <c r="H26" s="1">
        <f t="shared" si="3"/>
        <v>38</v>
      </c>
      <c r="I26" s="1">
        <f t="shared" si="10"/>
        <v>114</v>
      </c>
      <c r="J26" s="1">
        <f t="shared" si="12"/>
        <v>37</v>
      </c>
      <c r="K26" s="1">
        <f t="shared" si="4"/>
        <v>36</v>
      </c>
      <c r="L26" s="1">
        <f t="shared" si="5"/>
        <v>0</v>
      </c>
      <c r="M26" s="2">
        <f t="shared" si="6"/>
        <v>0</v>
      </c>
      <c r="N26" s="2">
        <f t="shared" si="7"/>
        <v>0</v>
      </c>
    </row>
    <row r="27" spans="1:14" ht="15.75" customHeight="1" x14ac:dyDescent="0.2">
      <c r="A27" s="31">
        <v>0.54166666666666663</v>
      </c>
      <c r="B27" s="1">
        <v>43.75</v>
      </c>
      <c r="C27" s="1">
        <f t="shared" si="0"/>
        <v>44</v>
      </c>
      <c r="D27" s="1">
        <f t="shared" si="8"/>
        <v>44</v>
      </c>
      <c r="E27" s="1">
        <f t="shared" si="9"/>
        <v>120</v>
      </c>
      <c r="F27" s="1">
        <f t="shared" si="11"/>
        <v>38</v>
      </c>
      <c r="G27" s="1">
        <f t="shared" si="2"/>
        <v>80</v>
      </c>
      <c r="H27" s="1">
        <f t="shared" si="3"/>
        <v>44</v>
      </c>
      <c r="I27" s="1">
        <f t="shared" si="10"/>
        <v>120</v>
      </c>
      <c r="J27" s="1">
        <f t="shared" si="12"/>
        <v>38</v>
      </c>
      <c r="K27" s="1">
        <f t="shared" si="4"/>
        <v>30</v>
      </c>
      <c r="L27" s="1">
        <f t="shared" si="5"/>
        <v>0</v>
      </c>
      <c r="M27" s="2">
        <f t="shared" si="6"/>
        <v>0</v>
      </c>
      <c r="N27" s="2">
        <f t="shared" si="7"/>
        <v>0</v>
      </c>
    </row>
    <row r="28" spans="1:14" ht="15.75" customHeight="1" x14ac:dyDescent="0.2">
      <c r="A28" s="31">
        <v>0.55208333333333337</v>
      </c>
      <c r="B28" s="1">
        <v>43.75</v>
      </c>
      <c r="C28" s="1">
        <f t="shared" si="0"/>
        <v>44</v>
      </c>
      <c r="D28" s="1">
        <f t="shared" si="8"/>
        <v>44</v>
      </c>
      <c r="E28" s="1">
        <f t="shared" si="9"/>
        <v>126</v>
      </c>
      <c r="F28" s="1">
        <f t="shared" si="11"/>
        <v>38</v>
      </c>
      <c r="G28" s="1">
        <f t="shared" si="2"/>
        <v>74</v>
      </c>
      <c r="H28" s="1">
        <f t="shared" si="3"/>
        <v>44</v>
      </c>
      <c r="I28" s="1">
        <f t="shared" si="10"/>
        <v>126</v>
      </c>
      <c r="J28" s="1">
        <f t="shared" si="12"/>
        <v>38</v>
      </c>
      <c r="K28" s="1">
        <f t="shared" si="4"/>
        <v>24</v>
      </c>
      <c r="L28" s="1">
        <f t="shared" si="5"/>
        <v>0</v>
      </c>
      <c r="M28" s="2">
        <f t="shared" si="6"/>
        <v>0</v>
      </c>
      <c r="N28" s="2">
        <f t="shared" si="7"/>
        <v>0</v>
      </c>
    </row>
    <row r="29" spans="1:14" ht="15.75" customHeight="1" x14ac:dyDescent="0.2">
      <c r="A29" s="31">
        <v>0.5625</v>
      </c>
      <c r="B29" s="1">
        <v>43.75</v>
      </c>
      <c r="C29" s="1">
        <f t="shared" si="0"/>
        <v>44</v>
      </c>
      <c r="D29" s="1">
        <f t="shared" si="8"/>
        <v>44</v>
      </c>
      <c r="E29" s="1">
        <f t="shared" si="9"/>
        <v>132</v>
      </c>
      <c r="F29" s="1">
        <f t="shared" si="11"/>
        <v>38</v>
      </c>
      <c r="G29" s="1">
        <f t="shared" si="2"/>
        <v>68</v>
      </c>
      <c r="H29" s="1">
        <f t="shared" si="3"/>
        <v>44</v>
      </c>
      <c r="I29" s="1">
        <f t="shared" si="10"/>
        <v>132</v>
      </c>
      <c r="J29" s="1">
        <f t="shared" si="12"/>
        <v>38</v>
      </c>
      <c r="K29" s="1">
        <f t="shared" si="4"/>
        <v>18</v>
      </c>
      <c r="L29" s="1">
        <f t="shared" si="5"/>
        <v>0</v>
      </c>
      <c r="M29" s="2">
        <f t="shared" si="6"/>
        <v>0</v>
      </c>
      <c r="N29" s="2">
        <f t="shared" si="7"/>
        <v>0</v>
      </c>
    </row>
    <row r="30" spans="1:14" ht="15.75" customHeight="1" x14ac:dyDescent="0.2">
      <c r="A30" s="31">
        <v>0.57291666666666663</v>
      </c>
      <c r="B30" s="1">
        <v>43.75</v>
      </c>
      <c r="C30" s="1">
        <f t="shared" si="0"/>
        <v>44</v>
      </c>
      <c r="D30" s="1">
        <f t="shared" si="8"/>
        <v>44</v>
      </c>
      <c r="E30" s="1">
        <f t="shared" si="9"/>
        <v>132</v>
      </c>
      <c r="F30" s="1">
        <f t="shared" si="11"/>
        <v>44</v>
      </c>
      <c r="G30" s="1">
        <f t="shared" si="2"/>
        <v>68</v>
      </c>
      <c r="H30" s="1">
        <f t="shared" si="3"/>
        <v>44</v>
      </c>
      <c r="I30" s="1">
        <f t="shared" si="10"/>
        <v>132</v>
      </c>
      <c r="J30" s="1">
        <f t="shared" si="12"/>
        <v>44</v>
      </c>
      <c r="K30" s="1">
        <f t="shared" si="4"/>
        <v>18</v>
      </c>
      <c r="L30" s="1">
        <f t="shared" si="5"/>
        <v>0</v>
      </c>
      <c r="M30" s="2">
        <f t="shared" si="6"/>
        <v>0</v>
      </c>
      <c r="N30" s="2">
        <f t="shared" si="7"/>
        <v>0</v>
      </c>
    </row>
    <row r="31" spans="1:14" ht="15.75" customHeight="1" x14ac:dyDescent="0.2">
      <c r="A31" s="31">
        <v>0.58333333333333337</v>
      </c>
      <c r="B31" s="1">
        <v>37.5</v>
      </c>
      <c r="C31" s="1">
        <f t="shared" si="0"/>
        <v>38</v>
      </c>
      <c r="D31" s="1">
        <f t="shared" si="8"/>
        <v>38</v>
      </c>
      <c r="E31" s="1">
        <f t="shared" si="9"/>
        <v>126</v>
      </c>
      <c r="F31" s="1">
        <f t="shared" si="11"/>
        <v>44</v>
      </c>
      <c r="G31" s="1">
        <f t="shared" si="2"/>
        <v>74</v>
      </c>
      <c r="H31" s="1">
        <f t="shared" si="3"/>
        <v>38</v>
      </c>
      <c r="I31" s="1">
        <f t="shared" si="10"/>
        <v>126</v>
      </c>
      <c r="J31" s="1">
        <f t="shared" si="12"/>
        <v>44</v>
      </c>
      <c r="K31" s="1">
        <f t="shared" si="4"/>
        <v>24</v>
      </c>
      <c r="L31" s="1">
        <f t="shared" si="5"/>
        <v>0</v>
      </c>
      <c r="M31" s="2">
        <f t="shared" si="6"/>
        <v>0</v>
      </c>
      <c r="N31" s="2">
        <f t="shared" si="7"/>
        <v>0</v>
      </c>
    </row>
    <row r="32" spans="1:14" ht="15.75" customHeight="1" x14ac:dyDescent="0.2">
      <c r="A32" s="31">
        <v>0.59375</v>
      </c>
      <c r="B32" s="1">
        <v>37.5</v>
      </c>
      <c r="C32" s="1">
        <f t="shared" si="0"/>
        <v>38</v>
      </c>
      <c r="D32" s="1">
        <f t="shared" si="8"/>
        <v>38</v>
      </c>
      <c r="E32" s="1">
        <f t="shared" si="9"/>
        <v>120</v>
      </c>
      <c r="F32" s="1">
        <f t="shared" si="11"/>
        <v>44</v>
      </c>
      <c r="G32" s="1">
        <f t="shared" si="2"/>
        <v>80</v>
      </c>
      <c r="H32" s="1">
        <f t="shared" si="3"/>
        <v>38</v>
      </c>
      <c r="I32" s="1">
        <f t="shared" si="10"/>
        <v>120</v>
      </c>
      <c r="J32" s="1">
        <f t="shared" si="12"/>
        <v>44</v>
      </c>
      <c r="K32" s="1">
        <f t="shared" si="4"/>
        <v>30</v>
      </c>
      <c r="L32" s="1">
        <f t="shared" si="5"/>
        <v>0</v>
      </c>
      <c r="M32" s="2">
        <f t="shared" si="6"/>
        <v>0</v>
      </c>
      <c r="N32" s="2">
        <f t="shared" si="7"/>
        <v>0</v>
      </c>
    </row>
    <row r="33" spans="1:14" ht="15.75" customHeight="1" x14ac:dyDescent="0.2">
      <c r="A33" s="31">
        <v>0.60416666666666663</v>
      </c>
      <c r="B33" s="1">
        <v>37.5</v>
      </c>
      <c r="C33" s="1">
        <f t="shared" si="0"/>
        <v>38</v>
      </c>
      <c r="D33" s="1">
        <f t="shared" si="8"/>
        <v>38</v>
      </c>
      <c r="E33" s="1">
        <f t="shared" si="9"/>
        <v>114</v>
      </c>
      <c r="F33" s="1">
        <f t="shared" si="11"/>
        <v>44</v>
      </c>
      <c r="G33" s="1">
        <f t="shared" si="2"/>
        <v>86</v>
      </c>
      <c r="H33" s="1">
        <f t="shared" si="3"/>
        <v>38</v>
      </c>
      <c r="I33" s="1">
        <f t="shared" si="10"/>
        <v>114</v>
      </c>
      <c r="J33" s="1">
        <f t="shared" si="12"/>
        <v>44</v>
      </c>
      <c r="K33" s="1">
        <f t="shared" si="4"/>
        <v>36</v>
      </c>
      <c r="L33" s="1">
        <f t="shared" si="5"/>
        <v>0</v>
      </c>
      <c r="M33" s="2">
        <f t="shared" si="6"/>
        <v>0</v>
      </c>
      <c r="N33" s="2">
        <f t="shared" si="7"/>
        <v>0</v>
      </c>
    </row>
    <row r="34" spans="1:14" ht="15.75" customHeight="1" x14ac:dyDescent="0.2">
      <c r="A34" s="31">
        <v>0.61458333333333337</v>
      </c>
      <c r="B34" s="1">
        <v>37.5</v>
      </c>
      <c r="C34" s="1">
        <f t="shared" si="0"/>
        <v>38</v>
      </c>
      <c r="D34" s="1">
        <f t="shared" si="8"/>
        <v>38</v>
      </c>
      <c r="E34" s="1">
        <f t="shared" si="9"/>
        <v>114</v>
      </c>
      <c r="F34" s="1">
        <f t="shared" si="11"/>
        <v>38</v>
      </c>
      <c r="G34" s="1">
        <f t="shared" si="2"/>
        <v>86</v>
      </c>
      <c r="H34" s="1">
        <f t="shared" si="3"/>
        <v>38</v>
      </c>
      <c r="I34" s="1">
        <f t="shared" si="10"/>
        <v>114</v>
      </c>
      <c r="J34" s="1">
        <f t="shared" si="12"/>
        <v>38</v>
      </c>
      <c r="K34" s="1">
        <f t="shared" si="4"/>
        <v>36</v>
      </c>
      <c r="L34" s="1">
        <f t="shared" si="5"/>
        <v>0</v>
      </c>
      <c r="M34" s="2">
        <f t="shared" si="6"/>
        <v>0</v>
      </c>
      <c r="N34" s="2">
        <f t="shared" si="7"/>
        <v>0</v>
      </c>
    </row>
    <row r="35" spans="1:14" ht="15.75" customHeight="1" x14ac:dyDescent="0.2">
      <c r="A35" s="31">
        <v>0.625</v>
      </c>
      <c r="B35" s="1">
        <v>31.25</v>
      </c>
      <c r="C35" s="1">
        <f t="shared" si="0"/>
        <v>32</v>
      </c>
      <c r="D35" s="1">
        <f t="shared" si="8"/>
        <v>32</v>
      </c>
      <c r="E35" s="1">
        <f t="shared" si="9"/>
        <v>108</v>
      </c>
      <c r="F35" s="1">
        <f t="shared" si="11"/>
        <v>38</v>
      </c>
      <c r="G35" s="1">
        <f t="shared" ref="G35:G63" si="13">Cart_Count-E35</f>
        <v>92</v>
      </c>
      <c r="H35" s="1">
        <f t="shared" si="3"/>
        <v>32</v>
      </c>
      <c r="I35" s="1">
        <f t="shared" si="10"/>
        <v>108</v>
      </c>
      <c r="J35" s="1">
        <f t="shared" si="12"/>
        <v>38</v>
      </c>
      <c r="K35" s="1">
        <f t="shared" ref="K35:K63" si="14">quarter_cart_count-I35</f>
        <v>42</v>
      </c>
      <c r="L35" s="1">
        <f t="shared" si="5"/>
        <v>0</v>
      </c>
      <c r="M35" s="2">
        <f t="shared" ref="M35:M66" si="15">L35*transaction_size</f>
        <v>0</v>
      </c>
      <c r="N35" s="2">
        <f t="shared" ref="N35:N66" si="16">M35*Margin_Percent</f>
        <v>0</v>
      </c>
    </row>
    <row r="36" spans="1:14" ht="15.75" customHeight="1" x14ac:dyDescent="0.2">
      <c r="A36" s="31">
        <v>0.63541666666666663</v>
      </c>
      <c r="B36" s="1">
        <v>31.25</v>
      </c>
      <c r="C36" s="1">
        <f t="shared" si="0"/>
        <v>32</v>
      </c>
      <c r="D36" s="1">
        <f t="shared" si="8"/>
        <v>32</v>
      </c>
      <c r="E36" s="1">
        <f t="shared" si="9"/>
        <v>102</v>
      </c>
      <c r="F36" s="1">
        <f t="shared" si="11"/>
        <v>38</v>
      </c>
      <c r="G36" s="1">
        <f t="shared" si="13"/>
        <v>98</v>
      </c>
      <c r="H36" s="1">
        <f t="shared" si="3"/>
        <v>32</v>
      </c>
      <c r="I36" s="1">
        <f t="shared" si="10"/>
        <v>102</v>
      </c>
      <c r="J36" s="1">
        <f t="shared" si="12"/>
        <v>38</v>
      </c>
      <c r="K36" s="1">
        <f t="shared" si="14"/>
        <v>48</v>
      </c>
      <c r="L36" s="1">
        <f t="shared" si="5"/>
        <v>0</v>
      </c>
      <c r="M36" s="2">
        <f t="shared" si="15"/>
        <v>0</v>
      </c>
      <c r="N36" s="2">
        <f t="shared" si="16"/>
        <v>0</v>
      </c>
    </row>
    <row r="37" spans="1:14" ht="15.75" customHeight="1" x14ac:dyDescent="0.2">
      <c r="A37" s="31">
        <v>0.64583333333333337</v>
      </c>
      <c r="B37" s="1">
        <v>31.25</v>
      </c>
      <c r="C37" s="1">
        <f t="shared" si="0"/>
        <v>32</v>
      </c>
      <c r="D37" s="1">
        <f t="shared" si="8"/>
        <v>32</v>
      </c>
      <c r="E37" s="1">
        <f t="shared" si="9"/>
        <v>96</v>
      </c>
      <c r="F37" s="1">
        <f t="shared" si="11"/>
        <v>38</v>
      </c>
      <c r="G37" s="1">
        <f t="shared" si="13"/>
        <v>104</v>
      </c>
      <c r="H37" s="1">
        <f t="shared" si="3"/>
        <v>32</v>
      </c>
      <c r="I37" s="1">
        <f t="shared" si="10"/>
        <v>96</v>
      </c>
      <c r="J37" s="1">
        <f t="shared" si="12"/>
        <v>38</v>
      </c>
      <c r="K37" s="1">
        <f t="shared" si="14"/>
        <v>54</v>
      </c>
      <c r="L37" s="1">
        <f t="shared" si="5"/>
        <v>0</v>
      </c>
      <c r="M37" s="2">
        <f t="shared" si="15"/>
        <v>0</v>
      </c>
      <c r="N37" s="2">
        <f t="shared" si="16"/>
        <v>0</v>
      </c>
    </row>
    <row r="38" spans="1:14" ht="15.75" customHeight="1" x14ac:dyDescent="0.2">
      <c r="A38" s="31">
        <v>0.65625</v>
      </c>
      <c r="B38" s="1">
        <v>31.25</v>
      </c>
      <c r="C38" s="1">
        <f t="shared" si="0"/>
        <v>32</v>
      </c>
      <c r="D38" s="1">
        <f t="shared" si="8"/>
        <v>32</v>
      </c>
      <c r="E38" s="1">
        <f t="shared" si="9"/>
        <v>96</v>
      </c>
      <c r="F38" s="1">
        <f t="shared" si="11"/>
        <v>32</v>
      </c>
      <c r="G38" s="1">
        <f t="shared" si="13"/>
        <v>104</v>
      </c>
      <c r="H38" s="1">
        <f t="shared" si="3"/>
        <v>32</v>
      </c>
      <c r="I38" s="1">
        <f t="shared" si="10"/>
        <v>96</v>
      </c>
      <c r="J38" s="1">
        <f t="shared" si="12"/>
        <v>32</v>
      </c>
      <c r="K38" s="1">
        <f t="shared" si="14"/>
        <v>54</v>
      </c>
      <c r="L38" s="1">
        <f t="shared" si="5"/>
        <v>0</v>
      </c>
      <c r="M38" s="2">
        <f t="shared" si="15"/>
        <v>0</v>
      </c>
      <c r="N38" s="2">
        <f t="shared" si="16"/>
        <v>0</v>
      </c>
    </row>
    <row r="39" spans="1:14" ht="15.75" customHeight="1" x14ac:dyDescent="0.2">
      <c r="A39" s="31">
        <v>0.66666666666666663</v>
      </c>
      <c r="B39" s="1">
        <v>37.5</v>
      </c>
      <c r="C39" s="1">
        <f t="shared" si="0"/>
        <v>38</v>
      </c>
      <c r="D39" s="1">
        <f t="shared" si="8"/>
        <v>38</v>
      </c>
      <c r="E39" s="1">
        <f t="shared" si="9"/>
        <v>102</v>
      </c>
      <c r="F39" s="1">
        <f t="shared" si="11"/>
        <v>32</v>
      </c>
      <c r="G39" s="1">
        <f t="shared" si="13"/>
        <v>98</v>
      </c>
      <c r="H39" s="1">
        <f t="shared" si="3"/>
        <v>38</v>
      </c>
      <c r="I39" s="1">
        <f t="shared" si="10"/>
        <v>102</v>
      </c>
      <c r="J39" s="1">
        <f t="shared" si="12"/>
        <v>32</v>
      </c>
      <c r="K39" s="1">
        <f t="shared" si="14"/>
        <v>48</v>
      </c>
      <c r="L39" s="1">
        <f t="shared" si="5"/>
        <v>0</v>
      </c>
      <c r="M39" s="2">
        <f t="shared" si="15"/>
        <v>0</v>
      </c>
      <c r="N39" s="2">
        <f t="shared" si="16"/>
        <v>0</v>
      </c>
    </row>
    <row r="40" spans="1:14" ht="15.75" customHeight="1" x14ac:dyDescent="0.2">
      <c r="A40" s="31">
        <v>0.67708333333333337</v>
      </c>
      <c r="B40" s="1">
        <v>37.5</v>
      </c>
      <c r="C40" s="1">
        <f t="shared" si="0"/>
        <v>38</v>
      </c>
      <c r="D40" s="1">
        <f t="shared" si="8"/>
        <v>38</v>
      </c>
      <c r="E40" s="1">
        <f t="shared" si="9"/>
        <v>108</v>
      </c>
      <c r="F40" s="1">
        <f t="shared" si="11"/>
        <v>32</v>
      </c>
      <c r="G40" s="1">
        <f t="shared" si="13"/>
        <v>92</v>
      </c>
      <c r="H40" s="1">
        <f t="shared" si="3"/>
        <v>38</v>
      </c>
      <c r="I40" s="1">
        <f t="shared" si="10"/>
        <v>108</v>
      </c>
      <c r="J40" s="1">
        <f t="shared" si="12"/>
        <v>32</v>
      </c>
      <c r="K40" s="1">
        <f t="shared" si="14"/>
        <v>42</v>
      </c>
      <c r="L40" s="1">
        <f t="shared" si="5"/>
        <v>0</v>
      </c>
      <c r="M40" s="2">
        <f t="shared" si="15"/>
        <v>0</v>
      </c>
      <c r="N40" s="2">
        <f t="shared" si="16"/>
        <v>0</v>
      </c>
    </row>
    <row r="41" spans="1:14" ht="15.75" customHeight="1" x14ac:dyDescent="0.2">
      <c r="A41" s="31">
        <v>0.6875</v>
      </c>
      <c r="B41" s="1">
        <v>37.5</v>
      </c>
      <c r="C41" s="1">
        <f t="shared" si="0"/>
        <v>38</v>
      </c>
      <c r="D41" s="1">
        <f t="shared" si="8"/>
        <v>38</v>
      </c>
      <c r="E41" s="1">
        <f t="shared" si="9"/>
        <v>114</v>
      </c>
      <c r="F41" s="1">
        <f t="shared" si="11"/>
        <v>32</v>
      </c>
      <c r="G41" s="1">
        <f t="shared" si="13"/>
        <v>86</v>
      </c>
      <c r="H41" s="1">
        <f t="shared" si="3"/>
        <v>38</v>
      </c>
      <c r="I41" s="1">
        <f t="shared" si="10"/>
        <v>114</v>
      </c>
      <c r="J41" s="1">
        <f t="shared" si="12"/>
        <v>32</v>
      </c>
      <c r="K41" s="1">
        <f t="shared" si="14"/>
        <v>36</v>
      </c>
      <c r="L41" s="1">
        <f t="shared" si="5"/>
        <v>0</v>
      </c>
      <c r="M41" s="2">
        <f t="shared" si="15"/>
        <v>0</v>
      </c>
      <c r="N41" s="2">
        <f t="shared" si="16"/>
        <v>0</v>
      </c>
    </row>
    <row r="42" spans="1:14" ht="15.75" customHeight="1" x14ac:dyDescent="0.2">
      <c r="A42" s="31">
        <v>0.69791666666666663</v>
      </c>
      <c r="B42" s="1">
        <v>37.5</v>
      </c>
      <c r="C42" s="1">
        <f t="shared" si="0"/>
        <v>38</v>
      </c>
      <c r="D42" s="1">
        <f t="shared" si="8"/>
        <v>38</v>
      </c>
      <c r="E42" s="1">
        <f t="shared" si="9"/>
        <v>114</v>
      </c>
      <c r="F42" s="1">
        <f t="shared" si="11"/>
        <v>38</v>
      </c>
      <c r="G42" s="1">
        <f t="shared" si="13"/>
        <v>86</v>
      </c>
      <c r="H42" s="1">
        <f t="shared" si="3"/>
        <v>38</v>
      </c>
      <c r="I42" s="1">
        <f t="shared" si="10"/>
        <v>114</v>
      </c>
      <c r="J42" s="1">
        <f t="shared" si="12"/>
        <v>38</v>
      </c>
      <c r="K42" s="1">
        <f t="shared" si="14"/>
        <v>36</v>
      </c>
      <c r="L42" s="1">
        <f t="shared" si="5"/>
        <v>0</v>
      </c>
      <c r="M42" s="2">
        <f t="shared" si="15"/>
        <v>0</v>
      </c>
      <c r="N42" s="2">
        <f t="shared" si="16"/>
        <v>0</v>
      </c>
    </row>
    <row r="43" spans="1:14" ht="15.75" customHeight="1" x14ac:dyDescent="0.2">
      <c r="A43" s="31">
        <v>0.70833333333333337</v>
      </c>
      <c r="B43" s="1">
        <v>43.75</v>
      </c>
      <c r="C43" s="1">
        <f t="shared" si="0"/>
        <v>44</v>
      </c>
      <c r="D43" s="1">
        <f t="shared" si="8"/>
        <v>44</v>
      </c>
      <c r="E43" s="1">
        <f t="shared" si="9"/>
        <v>120</v>
      </c>
      <c r="F43" s="1">
        <f t="shared" si="11"/>
        <v>38</v>
      </c>
      <c r="G43" s="1">
        <f t="shared" si="13"/>
        <v>80</v>
      </c>
      <c r="H43" s="1">
        <f t="shared" si="3"/>
        <v>44</v>
      </c>
      <c r="I43" s="1">
        <f t="shared" si="10"/>
        <v>120</v>
      </c>
      <c r="J43" s="1">
        <f t="shared" si="12"/>
        <v>38</v>
      </c>
      <c r="K43" s="1">
        <f t="shared" si="14"/>
        <v>30</v>
      </c>
      <c r="L43" s="1">
        <f t="shared" si="5"/>
        <v>0</v>
      </c>
      <c r="M43" s="2">
        <f t="shared" si="15"/>
        <v>0</v>
      </c>
      <c r="N43" s="2">
        <f t="shared" si="16"/>
        <v>0</v>
      </c>
    </row>
    <row r="44" spans="1:14" ht="15.75" customHeight="1" x14ac:dyDescent="0.2">
      <c r="A44" s="31">
        <v>0.71875</v>
      </c>
      <c r="B44" s="1">
        <v>43.75</v>
      </c>
      <c r="C44" s="1">
        <f t="shared" si="0"/>
        <v>44</v>
      </c>
      <c r="D44" s="1">
        <f t="shared" si="8"/>
        <v>44</v>
      </c>
      <c r="E44" s="1">
        <f t="shared" si="9"/>
        <v>126</v>
      </c>
      <c r="F44" s="1">
        <f t="shared" si="11"/>
        <v>38</v>
      </c>
      <c r="G44" s="1">
        <f t="shared" si="13"/>
        <v>74</v>
      </c>
      <c r="H44" s="1">
        <f t="shared" si="3"/>
        <v>44</v>
      </c>
      <c r="I44" s="1">
        <f t="shared" si="10"/>
        <v>126</v>
      </c>
      <c r="J44" s="1">
        <f t="shared" si="12"/>
        <v>38</v>
      </c>
      <c r="K44" s="1">
        <f t="shared" si="14"/>
        <v>24</v>
      </c>
      <c r="L44" s="1">
        <f t="shared" si="5"/>
        <v>0</v>
      </c>
      <c r="M44" s="2">
        <f t="shared" si="15"/>
        <v>0</v>
      </c>
      <c r="N44" s="2">
        <f t="shared" si="16"/>
        <v>0</v>
      </c>
    </row>
    <row r="45" spans="1:14" ht="15.75" customHeight="1" x14ac:dyDescent="0.2">
      <c r="A45" s="31">
        <v>0.72916666666666663</v>
      </c>
      <c r="B45" s="1">
        <v>43.75</v>
      </c>
      <c r="C45" s="1">
        <f t="shared" si="0"/>
        <v>44</v>
      </c>
      <c r="D45" s="1">
        <f t="shared" si="8"/>
        <v>44</v>
      </c>
      <c r="E45" s="1">
        <f t="shared" si="9"/>
        <v>132</v>
      </c>
      <c r="F45" s="1">
        <f t="shared" si="11"/>
        <v>38</v>
      </c>
      <c r="G45" s="1">
        <f t="shared" si="13"/>
        <v>68</v>
      </c>
      <c r="H45" s="1">
        <f t="shared" si="3"/>
        <v>44</v>
      </c>
      <c r="I45" s="1">
        <f t="shared" si="10"/>
        <v>132</v>
      </c>
      <c r="J45" s="1">
        <f t="shared" si="12"/>
        <v>38</v>
      </c>
      <c r="K45" s="1">
        <f t="shared" si="14"/>
        <v>18</v>
      </c>
      <c r="L45" s="1">
        <f t="shared" si="5"/>
        <v>0</v>
      </c>
      <c r="M45" s="2">
        <f t="shared" si="15"/>
        <v>0</v>
      </c>
      <c r="N45" s="2">
        <f t="shared" si="16"/>
        <v>0</v>
      </c>
    </row>
    <row r="46" spans="1:14" ht="15.75" customHeight="1" x14ac:dyDescent="0.2">
      <c r="A46" s="31">
        <v>0.73958333333333337</v>
      </c>
      <c r="B46" s="1">
        <v>43.75</v>
      </c>
      <c r="C46" s="1">
        <f t="shared" si="0"/>
        <v>44</v>
      </c>
      <c r="D46" s="1">
        <f t="shared" si="8"/>
        <v>44</v>
      </c>
      <c r="E46" s="1">
        <f t="shared" si="9"/>
        <v>132</v>
      </c>
      <c r="F46" s="1">
        <f t="shared" si="11"/>
        <v>44</v>
      </c>
      <c r="G46" s="1">
        <f t="shared" si="13"/>
        <v>68</v>
      </c>
      <c r="H46" s="1">
        <f t="shared" si="3"/>
        <v>44</v>
      </c>
      <c r="I46" s="1">
        <f t="shared" si="10"/>
        <v>132</v>
      </c>
      <c r="J46" s="1">
        <f t="shared" si="12"/>
        <v>44</v>
      </c>
      <c r="K46" s="1">
        <f t="shared" si="14"/>
        <v>18</v>
      </c>
      <c r="L46" s="1">
        <f t="shared" si="5"/>
        <v>0</v>
      </c>
      <c r="M46" s="2">
        <f t="shared" si="15"/>
        <v>0</v>
      </c>
      <c r="N46" s="2">
        <f t="shared" si="16"/>
        <v>0</v>
      </c>
    </row>
    <row r="47" spans="1:14" ht="15.75" customHeight="1" x14ac:dyDescent="0.2">
      <c r="A47" s="31">
        <v>0.75</v>
      </c>
      <c r="B47" s="1">
        <v>50</v>
      </c>
      <c r="C47" s="1">
        <f t="shared" si="0"/>
        <v>50</v>
      </c>
      <c r="D47" s="1">
        <f t="shared" si="8"/>
        <v>50</v>
      </c>
      <c r="E47" s="1">
        <f t="shared" si="9"/>
        <v>138</v>
      </c>
      <c r="F47" s="1">
        <f t="shared" si="11"/>
        <v>44</v>
      </c>
      <c r="G47" s="1">
        <f t="shared" si="13"/>
        <v>62</v>
      </c>
      <c r="H47" s="1">
        <f t="shared" si="3"/>
        <v>50</v>
      </c>
      <c r="I47" s="1">
        <f t="shared" si="10"/>
        <v>138</v>
      </c>
      <c r="J47" s="1">
        <f t="shared" si="12"/>
        <v>44</v>
      </c>
      <c r="K47" s="1">
        <f t="shared" si="14"/>
        <v>12</v>
      </c>
      <c r="L47" s="1">
        <f t="shared" si="5"/>
        <v>0</v>
      </c>
      <c r="M47" s="2">
        <f t="shared" si="15"/>
        <v>0</v>
      </c>
      <c r="N47" s="2">
        <f t="shared" si="16"/>
        <v>0</v>
      </c>
    </row>
    <row r="48" spans="1:14" ht="15.75" customHeight="1" x14ac:dyDescent="0.2">
      <c r="A48" s="31">
        <v>0.76041666666666663</v>
      </c>
      <c r="B48" s="1">
        <v>50</v>
      </c>
      <c r="C48" s="1">
        <f t="shared" si="0"/>
        <v>50</v>
      </c>
      <c r="D48" s="1">
        <f t="shared" si="8"/>
        <v>50</v>
      </c>
      <c r="E48" s="1">
        <f t="shared" si="9"/>
        <v>144</v>
      </c>
      <c r="F48" s="1">
        <f t="shared" si="11"/>
        <v>44</v>
      </c>
      <c r="G48" s="1">
        <f t="shared" si="13"/>
        <v>56</v>
      </c>
      <c r="H48" s="1">
        <f t="shared" si="3"/>
        <v>50</v>
      </c>
      <c r="I48" s="1">
        <f t="shared" si="10"/>
        <v>144</v>
      </c>
      <c r="J48" s="1">
        <f t="shared" si="12"/>
        <v>44</v>
      </c>
      <c r="K48" s="1">
        <f t="shared" si="14"/>
        <v>6</v>
      </c>
      <c r="L48" s="1">
        <f t="shared" si="5"/>
        <v>0</v>
      </c>
      <c r="M48" s="2">
        <f t="shared" si="15"/>
        <v>0</v>
      </c>
      <c r="N48" s="2">
        <f t="shared" si="16"/>
        <v>0</v>
      </c>
    </row>
    <row r="49" spans="1:14" ht="15.75" customHeight="1" x14ac:dyDescent="0.2">
      <c r="A49" s="31">
        <v>0.77083333333333337</v>
      </c>
      <c r="B49" s="1">
        <v>50</v>
      </c>
      <c r="C49" s="1">
        <f t="shared" si="0"/>
        <v>50</v>
      </c>
      <c r="D49" s="1">
        <f t="shared" si="8"/>
        <v>50</v>
      </c>
      <c r="E49" s="1">
        <f t="shared" si="9"/>
        <v>150</v>
      </c>
      <c r="F49" s="1">
        <f t="shared" si="11"/>
        <v>44</v>
      </c>
      <c r="G49" s="1">
        <f t="shared" si="13"/>
        <v>50</v>
      </c>
      <c r="H49" s="1">
        <f t="shared" si="3"/>
        <v>50</v>
      </c>
      <c r="I49" s="1">
        <f t="shared" si="10"/>
        <v>150</v>
      </c>
      <c r="J49" s="1">
        <f t="shared" si="12"/>
        <v>44</v>
      </c>
      <c r="K49" s="1">
        <f t="shared" si="14"/>
        <v>0</v>
      </c>
      <c r="L49" s="1">
        <f t="shared" si="5"/>
        <v>0</v>
      </c>
      <c r="M49" s="2">
        <f t="shared" si="15"/>
        <v>0</v>
      </c>
      <c r="N49" s="2">
        <f t="shared" si="16"/>
        <v>0</v>
      </c>
    </row>
    <row r="50" spans="1:14" ht="15.75" customHeight="1" x14ac:dyDescent="0.2">
      <c r="A50" s="31">
        <v>0.78125</v>
      </c>
      <c r="B50" s="1">
        <v>50</v>
      </c>
      <c r="C50" s="1">
        <f t="shared" si="0"/>
        <v>50</v>
      </c>
      <c r="D50" s="1">
        <f t="shared" si="8"/>
        <v>50</v>
      </c>
      <c r="E50" s="1">
        <f t="shared" si="9"/>
        <v>150</v>
      </c>
      <c r="F50" s="1">
        <f t="shared" si="11"/>
        <v>50</v>
      </c>
      <c r="G50" s="1">
        <f t="shared" si="13"/>
        <v>50</v>
      </c>
      <c r="H50" s="1">
        <f t="shared" si="3"/>
        <v>50</v>
      </c>
      <c r="I50" s="1">
        <f t="shared" si="10"/>
        <v>150</v>
      </c>
      <c r="J50" s="1">
        <f t="shared" si="12"/>
        <v>50</v>
      </c>
      <c r="K50" s="1">
        <f t="shared" si="14"/>
        <v>0</v>
      </c>
      <c r="L50" s="1">
        <f t="shared" si="5"/>
        <v>0</v>
      </c>
      <c r="M50" s="2">
        <f t="shared" si="15"/>
        <v>0</v>
      </c>
      <c r="N50" s="2">
        <f t="shared" si="16"/>
        <v>0</v>
      </c>
    </row>
    <row r="51" spans="1:14" ht="15.75" customHeight="1" x14ac:dyDescent="0.2">
      <c r="A51" s="31">
        <v>0.79166666666666663</v>
      </c>
      <c r="B51" s="1">
        <v>56.25</v>
      </c>
      <c r="C51" s="1">
        <f t="shared" si="0"/>
        <v>57</v>
      </c>
      <c r="D51" s="1">
        <f t="shared" si="8"/>
        <v>57</v>
      </c>
      <c r="E51" s="1">
        <f t="shared" si="9"/>
        <v>157</v>
      </c>
      <c r="F51" s="1">
        <f t="shared" si="11"/>
        <v>50</v>
      </c>
      <c r="G51" s="1">
        <f t="shared" si="13"/>
        <v>43</v>
      </c>
      <c r="H51" s="1">
        <f t="shared" si="3"/>
        <v>57</v>
      </c>
      <c r="I51" s="1">
        <f t="shared" si="10"/>
        <v>157</v>
      </c>
      <c r="J51" s="1">
        <f t="shared" si="12"/>
        <v>50</v>
      </c>
      <c r="K51" s="1">
        <f t="shared" si="14"/>
        <v>-7</v>
      </c>
      <c r="L51" s="1">
        <f t="shared" si="5"/>
        <v>7</v>
      </c>
      <c r="M51" s="2">
        <f t="shared" si="15"/>
        <v>525</v>
      </c>
      <c r="N51" s="2">
        <f t="shared" si="16"/>
        <v>21</v>
      </c>
    </row>
    <row r="52" spans="1:14" ht="15.75" customHeight="1" x14ac:dyDescent="0.2">
      <c r="A52" s="31">
        <v>0.80208333333333337</v>
      </c>
      <c r="B52" s="1">
        <v>56.25</v>
      </c>
      <c r="C52" s="1">
        <f t="shared" si="0"/>
        <v>57</v>
      </c>
      <c r="D52" s="1">
        <f t="shared" si="8"/>
        <v>57</v>
      </c>
      <c r="E52" s="1">
        <f t="shared" si="9"/>
        <v>164</v>
      </c>
      <c r="F52" s="1">
        <f t="shared" si="11"/>
        <v>50</v>
      </c>
      <c r="G52" s="1">
        <f t="shared" si="13"/>
        <v>36</v>
      </c>
      <c r="H52" s="1">
        <f t="shared" si="3"/>
        <v>57</v>
      </c>
      <c r="I52" s="1">
        <f t="shared" si="10"/>
        <v>164</v>
      </c>
      <c r="J52" s="1">
        <f t="shared" si="12"/>
        <v>50</v>
      </c>
      <c r="K52" s="1">
        <f t="shared" si="14"/>
        <v>-14</v>
      </c>
      <c r="L52" s="1">
        <f t="shared" si="5"/>
        <v>14</v>
      </c>
      <c r="M52" s="2">
        <f t="shared" si="15"/>
        <v>1050</v>
      </c>
      <c r="N52" s="2">
        <f t="shared" si="16"/>
        <v>42</v>
      </c>
    </row>
    <row r="53" spans="1:14" ht="15.75" customHeight="1" x14ac:dyDescent="0.2">
      <c r="A53" s="31">
        <v>0.8125</v>
      </c>
      <c r="B53" s="1">
        <v>56.25</v>
      </c>
      <c r="C53" s="1">
        <f t="shared" si="0"/>
        <v>57</v>
      </c>
      <c r="D53" s="1">
        <f t="shared" si="8"/>
        <v>57</v>
      </c>
      <c r="E53" s="1">
        <f t="shared" si="9"/>
        <v>171</v>
      </c>
      <c r="F53" s="1">
        <f t="shared" si="11"/>
        <v>50</v>
      </c>
      <c r="G53" s="1">
        <f t="shared" si="13"/>
        <v>29</v>
      </c>
      <c r="H53" s="1">
        <f t="shared" si="3"/>
        <v>57</v>
      </c>
      <c r="I53" s="1">
        <f t="shared" si="10"/>
        <v>171</v>
      </c>
      <c r="J53" s="1">
        <f t="shared" si="12"/>
        <v>50</v>
      </c>
      <c r="K53" s="1">
        <f t="shared" si="14"/>
        <v>-21</v>
      </c>
      <c r="L53" s="1">
        <f t="shared" si="5"/>
        <v>21</v>
      </c>
      <c r="M53" s="2">
        <f t="shared" si="15"/>
        <v>1575</v>
      </c>
      <c r="N53" s="2">
        <f t="shared" si="16"/>
        <v>63</v>
      </c>
    </row>
    <row r="54" spans="1:14" ht="15.75" customHeight="1" x14ac:dyDescent="0.2">
      <c r="A54" s="31">
        <v>0.82291666666666663</v>
      </c>
      <c r="B54" s="1">
        <v>56.25</v>
      </c>
      <c r="C54" s="1">
        <f t="shared" si="0"/>
        <v>57</v>
      </c>
      <c r="D54" s="1">
        <f t="shared" si="8"/>
        <v>57</v>
      </c>
      <c r="E54" s="1">
        <f t="shared" si="9"/>
        <v>171</v>
      </c>
      <c r="F54" s="1">
        <f t="shared" si="11"/>
        <v>57</v>
      </c>
      <c r="G54" s="1">
        <f t="shared" si="13"/>
        <v>29</v>
      </c>
      <c r="H54" s="1">
        <f t="shared" si="3"/>
        <v>57</v>
      </c>
      <c r="I54" s="1">
        <f t="shared" si="10"/>
        <v>171</v>
      </c>
      <c r="J54" s="1">
        <f t="shared" si="12"/>
        <v>57</v>
      </c>
      <c r="K54" s="1">
        <f t="shared" si="14"/>
        <v>-21</v>
      </c>
      <c r="L54" s="1">
        <f t="shared" si="5"/>
        <v>21</v>
      </c>
      <c r="M54" s="2">
        <f t="shared" si="15"/>
        <v>1575</v>
      </c>
      <c r="N54" s="2">
        <f t="shared" si="16"/>
        <v>63</v>
      </c>
    </row>
    <row r="55" spans="1:14" ht="15.75" customHeight="1" x14ac:dyDescent="0.2">
      <c r="A55" s="31">
        <v>0.83333333333333337</v>
      </c>
      <c r="B55" s="1">
        <v>37.5</v>
      </c>
      <c r="C55" s="1">
        <f t="shared" si="0"/>
        <v>38</v>
      </c>
      <c r="D55" s="1">
        <f t="shared" si="8"/>
        <v>38</v>
      </c>
      <c r="E55" s="1">
        <f t="shared" si="9"/>
        <v>152</v>
      </c>
      <c r="F55" s="1">
        <f t="shared" si="11"/>
        <v>57</v>
      </c>
      <c r="G55" s="1">
        <f t="shared" si="13"/>
        <v>48</v>
      </c>
      <c r="H55" s="1">
        <f t="shared" si="3"/>
        <v>38</v>
      </c>
      <c r="I55" s="1">
        <f t="shared" si="10"/>
        <v>152</v>
      </c>
      <c r="J55" s="1">
        <f t="shared" si="12"/>
        <v>57</v>
      </c>
      <c r="K55" s="1">
        <f t="shared" si="14"/>
        <v>-2</v>
      </c>
      <c r="L55" s="1">
        <f t="shared" si="5"/>
        <v>2</v>
      </c>
      <c r="M55" s="2">
        <f t="shared" si="15"/>
        <v>150</v>
      </c>
      <c r="N55" s="2">
        <f t="shared" si="16"/>
        <v>6</v>
      </c>
    </row>
    <row r="56" spans="1:14" ht="15.75" customHeight="1" x14ac:dyDescent="0.2">
      <c r="A56" s="31">
        <v>0.84375</v>
      </c>
      <c r="B56" s="1">
        <v>37.5</v>
      </c>
      <c r="C56" s="1">
        <f t="shared" si="0"/>
        <v>38</v>
      </c>
      <c r="D56" s="1">
        <f t="shared" si="8"/>
        <v>38</v>
      </c>
      <c r="E56" s="1">
        <f t="shared" si="9"/>
        <v>133</v>
      </c>
      <c r="F56" s="1">
        <f t="shared" si="11"/>
        <v>57</v>
      </c>
      <c r="G56" s="1">
        <f t="shared" si="13"/>
        <v>67</v>
      </c>
      <c r="H56" s="1">
        <f t="shared" si="3"/>
        <v>38</v>
      </c>
      <c r="I56" s="1">
        <f t="shared" si="10"/>
        <v>133</v>
      </c>
      <c r="J56" s="1">
        <f t="shared" si="12"/>
        <v>57</v>
      </c>
      <c r="K56" s="1">
        <f t="shared" si="14"/>
        <v>17</v>
      </c>
      <c r="L56" s="1">
        <f t="shared" si="5"/>
        <v>0</v>
      </c>
      <c r="M56" s="2">
        <f t="shared" si="15"/>
        <v>0</v>
      </c>
      <c r="N56" s="2">
        <f t="shared" si="16"/>
        <v>0</v>
      </c>
    </row>
    <row r="57" spans="1:14" ht="15.75" customHeight="1" x14ac:dyDescent="0.2">
      <c r="A57" s="31">
        <v>0.85416666666666663</v>
      </c>
      <c r="B57" s="1">
        <v>37.5</v>
      </c>
      <c r="C57" s="1">
        <f t="shared" si="0"/>
        <v>38</v>
      </c>
      <c r="D57" s="1">
        <f t="shared" si="8"/>
        <v>38</v>
      </c>
      <c r="E57" s="1">
        <f t="shared" si="9"/>
        <v>114</v>
      </c>
      <c r="F57" s="1">
        <f t="shared" si="11"/>
        <v>57</v>
      </c>
      <c r="G57" s="1">
        <f t="shared" si="13"/>
        <v>86</v>
      </c>
      <c r="H57" s="1">
        <f t="shared" si="3"/>
        <v>38</v>
      </c>
      <c r="I57" s="1">
        <f t="shared" si="10"/>
        <v>114</v>
      </c>
      <c r="J57" s="1">
        <f t="shared" si="12"/>
        <v>57</v>
      </c>
      <c r="K57" s="1">
        <f t="shared" si="14"/>
        <v>36</v>
      </c>
      <c r="L57" s="1">
        <f t="shared" si="5"/>
        <v>0</v>
      </c>
      <c r="M57" s="2">
        <f t="shared" si="15"/>
        <v>0</v>
      </c>
      <c r="N57" s="2">
        <f t="shared" si="16"/>
        <v>0</v>
      </c>
    </row>
    <row r="58" spans="1:14" ht="15.75" customHeight="1" x14ac:dyDescent="0.2">
      <c r="A58" s="31">
        <v>0.86458333333333337</v>
      </c>
      <c r="B58" s="1">
        <v>37.5</v>
      </c>
      <c r="C58" s="1">
        <f t="shared" si="0"/>
        <v>38</v>
      </c>
      <c r="D58" s="1">
        <f t="shared" si="8"/>
        <v>38</v>
      </c>
      <c r="E58" s="1">
        <f t="shared" si="9"/>
        <v>114</v>
      </c>
      <c r="F58" s="1">
        <f t="shared" si="11"/>
        <v>38</v>
      </c>
      <c r="G58" s="1">
        <f t="shared" si="13"/>
        <v>86</v>
      </c>
      <c r="H58" s="1">
        <f t="shared" si="3"/>
        <v>38</v>
      </c>
      <c r="I58" s="1">
        <f t="shared" si="10"/>
        <v>114</v>
      </c>
      <c r="J58" s="1">
        <f t="shared" si="12"/>
        <v>38</v>
      </c>
      <c r="K58" s="1">
        <f t="shared" si="14"/>
        <v>36</v>
      </c>
      <c r="L58" s="1">
        <f t="shared" si="5"/>
        <v>0</v>
      </c>
      <c r="M58" s="2">
        <f t="shared" si="15"/>
        <v>0</v>
      </c>
      <c r="N58" s="2">
        <f t="shared" si="16"/>
        <v>0</v>
      </c>
    </row>
    <row r="59" spans="1:14" ht="15.75" customHeight="1" x14ac:dyDescent="0.2">
      <c r="A59" s="31">
        <v>0.875</v>
      </c>
      <c r="B59" s="1">
        <v>25</v>
      </c>
      <c r="C59" s="1">
        <f t="shared" si="0"/>
        <v>25</v>
      </c>
      <c r="D59" s="1">
        <f t="shared" si="8"/>
        <v>25</v>
      </c>
      <c r="E59" s="1">
        <f t="shared" si="9"/>
        <v>101</v>
      </c>
      <c r="F59" s="1">
        <f t="shared" si="11"/>
        <v>38</v>
      </c>
      <c r="G59" s="1">
        <f t="shared" si="13"/>
        <v>99</v>
      </c>
      <c r="H59" s="1">
        <f t="shared" si="3"/>
        <v>25</v>
      </c>
      <c r="I59" s="1">
        <f t="shared" si="10"/>
        <v>101</v>
      </c>
      <c r="J59" s="1">
        <f t="shared" si="12"/>
        <v>38</v>
      </c>
      <c r="K59" s="1">
        <f t="shared" si="14"/>
        <v>49</v>
      </c>
      <c r="L59" s="1">
        <f t="shared" si="5"/>
        <v>0</v>
      </c>
      <c r="M59" s="2">
        <f t="shared" si="15"/>
        <v>0</v>
      </c>
      <c r="N59" s="2">
        <f t="shared" si="16"/>
        <v>0</v>
      </c>
    </row>
    <row r="60" spans="1:14" ht="15.75" customHeight="1" x14ac:dyDescent="0.2">
      <c r="A60" s="31">
        <v>0.88541666666666663</v>
      </c>
      <c r="B60" s="1">
        <v>25</v>
      </c>
      <c r="C60" s="1">
        <f t="shared" si="0"/>
        <v>25</v>
      </c>
      <c r="D60" s="1">
        <f t="shared" si="8"/>
        <v>25</v>
      </c>
      <c r="E60" s="1">
        <f t="shared" si="9"/>
        <v>88</v>
      </c>
      <c r="F60" s="1">
        <f t="shared" si="11"/>
        <v>38</v>
      </c>
      <c r="G60" s="1">
        <f t="shared" si="13"/>
        <v>112</v>
      </c>
      <c r="H60" s="1">
        <f t="shared" si="3"/>
        <v>25</v>
      </c>
      <c r="I60" s="1">
        <f t="shared" si="10"/>
        <v>88</v>
      </c>
      <c r="J60" s="1">
        <f t="shared" si="12"/>
        <v>38</v>
      </c>
      <c r="K60" s="1">
        <f t="shared" si="14"/>
        <v>62</v>
      </c>
      <c r="L60" s="1">
        <f t="shared" si="5"/>
        <v>0</v>
      </c>
      <c r="M60" s="2">
        <f t="shared" si="15"/>
        <v>0</v>
      </c>
      <c r="N60" s="2">
        <f t="shared" si="16"/>
        <v>0</v>
      </c>
    </row>
    <row r="61" spans="1:14" ht="15.75" customHeight="1" x14ac:dyDescent="0.2">
      <c r="A61" s="31">
        <v>0.89583333333333337</v>
      </c>
      <c r="B61" s="1">
        <v>25</v>
      </c>
      <c r="C61" s="1">
        <f t="shared" si="0"/>
        <v>25</v>
      </c>
      <c r="D61" s="1">
        <f t="shared" si="8"/>
        <v>25</v>
      </c>
      <c r="E61" s="1">
        <f t="shared" si="9"/>
        <v>75</v>
      </c>
      <c r="F61" s="1">
        <f t="shared" si="11"/>
        <v>38</v>
      </c>
      <c r="G61" s="1">
        <f t="shared" si="13"/>
        <v>125</v>
      </c>
      <c r="H61" s="1">
        <f t="shared" si="3"/>
        <v>25</v>
      </c>
      <c r="I61" s="1">
        <f t="shared" si="10"/>
        <v>75</v>
      </c>
      <c r="J61" s="1">
        <f t="shared" si="12"/>
        <v>38</v>
      </c>
      <c r="K61" s="1">
        <f t="shared" si="14"/>
        <v>75</v>
      </c>
      <c r="L61" s="1">
        <f t="shared" si="5"/>
        <v>0</v>
      </c>
      <c r="M61" s="2">
        <f t="shared" si="15"/>
        <v>0</v>
      </c>
      <c r="N61" s="2">
        <f t="shared" si="16"/>
        <v>0</v>
      </c>
    </row>
    <row r="62" spans="1:14" ht="15.75" customHeight="1" x14ac:dyDescent="0.2">
      <c r="A62" s="31">
        <v>0.90625</v>
      </c>
      <c r="B62" s="1">
        <v>25</v>
      </c>
      <c r="C62" s="1">
        <f t="shared" si="0"/>
        <v>25</v>
      </c>
      <c r="D62" s="1">
        <f t="shared" si="8"/>
        <v>25</v>
      </c>
      <c r="E62" s="1">
        <f t="shared" si="9"/>
        <v>75</v>
      </c>
      <c r="F62" s="1">
        <f t="shared" si="11"/>
        <v>25</v>
      </c>
      <c r="G62" s="1">
        <f t="shared" si="13"/>
        <v>125</v>
      </c>
      <c r="H62" s="1">
        <f t="shared" si="3"/>
        <v>25</v>
      </c>
      <c r="I62" s="1">
        <f t="shared" si="10"/>
        <v>75</v>
      </c>
      <c r="J62" s="1">
        <f t="shared" si="12"/>
        <v>25</v>
      </c>
      <c r="K62" s="1">
        <f t="shared" si="14"/>
        <v>75</v>
      </c>
      <c r="L62" s="1">
        <f t="shared" si="5"/>
        <v>0</v>
      </c>
      <c r="M62" s="2">
        <f t="shared" si="15"/>
        <v>0</v>
      </c>
      <c r="N62" s="2">
        <f t="shared" si="16"/>
        <v>0</v>
      </c>
    </row>
    <row r="63" spans="1:14" ht="15.75" customHeight="1" x14ac:dyDescent="0.2">
      <c r="A63" s="31">
        <v>0.91666666666666663</v>
      </c>
      <c r="B63" s="1">
        <v>10</v>
      </c>
      <c r="C63" s="1">
        <f t="shared" si="0"/>
        <v>10</v>
      </c>
      <c r="D63" s="1">
        <f t="shared" si="8"/>
        <v>10</v>
      </c>
      <c r="E63" s="1">
        <f t="shared" si="9"/>
        <v>60</v>
      </c>
      <c r="F63" s="1">
        <f t="shared" si="11"/>
        <v>25</v>
      </c>
      <c r="G63" s="1">
        <f t="shared" si="13"/>
        <v>140</v>
      </c>
      <c r="H63" s="1">
        <f t="shared" si="3"/>
        <v>10</v>
      </c>
      <c r="I63" s="1">
        <f t="shared" si="10"/>
        <v>60</v>
      </c>
      <c r="J63" s="1">
        <f t="shared" si="12"/>
        <v>25</v>
      </c>
      <c r="K63" s="1">
        <f t="shared" si="14"/>
        <v>90</v>
      </c>
      <c r="L63" s="1">
        <f t="shared" si="5"/>
        <v>0</v>
      </c>
      <c r="M63" s="2">
        <f t="shared" si="15"/>
        <v>0</v>
      </c>
      <c r="N63" s="2">
        <f t="shared" si="16"/>
        <v>0</v>
      </c>
    </row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Control Panel</vt:lpstr>
      <vt:lpstr>Transaction Schedule</vt:lpstr>
      <vt:lpstr>Comparison Table</vt:lpstr>
      <vt:lpstr>Workings 1</vt:lpstr>
      <vt:lpstr>Workings 2</vt:lpstr>
      <vt:lpstr>Cart_Count</vt:lpstr>
      <vt:lpstr>Daily_transactions</vt:lpstr>
      <vt:lpstr>Margin_Percent</vt:lpstr>
      <vt:lpstr>master_basket_size</vt:lpstr>
      <vt:lpstr>master_ideal_fleet</vt:lpstr>
      <vt:lpstr>master_profit</vt:lpstr>
      <vt:lpstr>master_theft_fleet_size</vt:lpstr>
      <vt:lpstr>master_transactions_daily</vt:lpstr>
      <vt:lpstr>Profit_lost</vt:lpstr>
      <vt:lpstr>quarter_cart_count</vt:lpstr>
      <vt:lpstr>total_transactions</vt:lpstr>
      <vt:lpstr>transaction_size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Payne</dc:creator>
  <cp:lastModifiedBy>Kyle Payne</cp:lastModifiedBy>
  <dcterms:created xsi:type="dcterms:W3CDTF">2025-04-15T03:28:25Z</dcterms:created>
  <dcterms:modified xsi:type="dcterms:W3CDTF">2025-04-15T13:34:00Z</dcterms:modified>
</cp:coreProperties>
</file>